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05" windowWidth="12120" windowHeight="8715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'Лист1'!$A$1:$M$72</definedName>
  </definedNames>
  <calcPr fullCalcOnLoad="1"/>
</workbook>
</file>

<file path=xl/sharedStrings.xml><?xml version="1.0" encoding="utf-8"?>
<sst xmlns="http://schemas.openxmlformats.org/spreadsheetml/2006/main" count="93" uniqueCount="89">
  <si>
    <t>НАЗВА</t>
  </si>
  <si>
    <t>ДОХОДИ</t>
  </si>
  <si>
    <t>Загальний фонд</t>
  </si>
  <si>
    <t>Інші надходження</t>
  </si>
  <si>
    <t>Спеціальний фонд</t>
  </si>
  <si>
    <t>ВИДАТКИ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</si>
  <si>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</si>
  <si>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</si>
  <si>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</si>
  <si>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</si>
  <si>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і містецтво</t>
  </si>
  <si>
    <t>Резервний фонд</t>
  </si>
  <si>
    <t>РАЗОМ ВИДАТКІВ ЗАГАЛЬНОГО ФОНДУ</t>
  </si>
  <si>
    <t>РАЗОМ ВИДАТКІВ СПЕЦІАЛЬНОГО ФОНДУ</t>
  </si>
  <si>
    <t>ВСЬОГО ВИДАТКІВ</t>
  </si>
  <si>
    <t>ВСЬОГО ДОХОДІВ</t>
  </si>
  <si>
    <t>РАЗОМ ДОХОДІВ СПЕЦІАЛЬНОГО ФОНДУ</t>
  </si>
  <si>
    <t>РАЗОМ ДОХОДІВ ЗАГАЛЬНОГО ФОНДУ</t>
  </si>
  <si>
    <t xml:space="preserve"> </t>
  </si>
  <si>
    <t>Фізична культура і спорт</t>
  </si>
  <si>
    <t>грн.</t>
  </si>
  <si>
    <t>Податок на прибуток підприємств</t>
  </si>
  <si>
    <t>ВСЬОГО ДОХОДІВ ЗАГАЛЬНОГО ФОНДУ БЕЗ УРАХУВАННЯ ТРАНСФЕРТІВ</t>
  </si>
  <si>
    <t>Офіційні трансферти</t>
  </si>
  <si>
    <t>РАЗОМ ТРАНСФЕРТИ</t>
  </si>
  <si>
    <t xml:space="preserve">Код  </t>
  </si>
  <si>
    <t>Податок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</si>
  <si>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</si>
  <si>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</si>
  <si>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</si>
  <si>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</si>
  <si>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</si>
  <si>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</si>
  <si>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</si>
  <si>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</si>
  <si>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</si>
  <si>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Рентна плата за спеціальне використання лісових ресурсів</t>
  </si>
  <si>
    <t>Рентна плата за користування надрами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</si>
  <si>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</si>
  <si>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</si>
  <si>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Єдиний податок</t>
  </si>
  <si>
    <t>Державне мито</t>
  </si>
  <si>
    <t>Дотація з 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</si>
  <si>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</si>
  <si>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</si>
  <si>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за рахунок залишку коштів медичної субвенції, що утворився на початок бюджетного періоду (передані з районного бюджету)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</si>
  <si>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</si>
  <si>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</si>
  <si>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 - на капітальний ремонт огороджувальних конструкцій Ново-Іванівського будинку культури Коломацького району Харківської області (передані з районного бюджету)</t>
  </si>
  <si>
    <t>Інші неподаткові надходження</t>
  </si>
  <si>
    <t>6000</t>
  </si>
  <si>
    <t>Житлово-комунальне господарство</t>
  </si>
  <si>
    <t>7000</t>
  </si>
  <si>
    <t>Економічна діяльність</t>
  </si>
  <si>
    <t>8700</t>
  </si>
  <si>
    <t>9410</t>
  </si>
  <si>
    <t>9770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</si>
  <si>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</si>
  <si>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</si>
  <si>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</si>
  <si>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Нерозподілені видатки</t>
  </si>
  <si>
    <t>План на вказаний період</t>
  </si>
  <si>
    <t>Виконано за звітний період</t>
  </si>
  <si>
    <t>до вказаного періоду</t>
  </si>
  <si>
    <t>% виконання</t>
  </si>
  <si>
    <t xml:space="preserve"> +/- відхилення </t>
  </si>
  <si>
    <t>на вказаний період</t>
  </si>
  <si>
    <t>%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</si>
  <si>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</si>
  <si>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</si>
  <si>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</si>
  <si>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</si>
  <si>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9110</t>
  </si>
  <si>
    <t>Реверсна дотація</t>
  </si>
  <si>
    <t>Надходження/Видатки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</si>
  <si>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</si>
  <si>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</si>
  <si>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 про виконання селищного бюджету Коломацької селищної об’єднаної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</si>
  <si>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</si>
  <si>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Затверджений план на 2020 рік</t>
  </si>
  <si>
    <t>Затверджений план з урахуванням змін на 2020 рік</t>
  </si>
  <si>
    <t>до плану на 2020 рік з урахуванням змін</t>
  </si>
  <si>
    <t>Різниця з відповідними надходженнями/видатками 2019 року</t>
  </si>
  <si>
    <t>Відповідний період 2019 року</t>
  </si>
  <si>
    <t>9800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</si>
  <si>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</si>
  <si>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проведення виборів місцевих рад та сільських, селищних, міських голів, за рахунок відповідної субвенції з державного бюджету</t>
  </si>
  <si>
    <t>за січень-грудень 2020 року</t>
  </si>
  <si>
    <t>ЗВІТ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</si>
</sst>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[$-FC19]d\ mmmm\ yyyy\ &quot;г.&quot;"/>
  </numFmts>
  <fonts count="51">
    <font>
      <sz val="12"/>
      <name val="Arial Cyr"/>
      <family val="0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rial Cyr"/>
      <family val="0"/>
    </font>
    <font>
      <sz val="14"/>
      <color indexed="10"/>
      <name val="Arial"/>
      <family val="2"/>
    </font>
    <font>
      <sz val="14"/>
      <color indexed="10"/>
      <name val="Arial Cyr"/>
      <family val="0"/>
    </font>
    <font>
      <sz val="10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10"/>
      <name val="Arial Cyr"/>
      <family val="0"/>
    </font>
    <font>
      <b/>
      <sz val="6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0" fontId="5" fillId="33" borderId="10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 vertical="center" wrapText="1"/>
    </xf>
    <xf numFmtId="0" fontId="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53" applyFont="1" applyFill="1" applyBorder="1" applyAlignment="1" applyProtection="1">
      <alignment vertical="center" wrapText="1"/>
      <protection/>
    </xf>
    <xf numFmtId="180" fontId="7" fillId="33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33" borderId="10" xfId="0" applyNumberFormat="1" applyFont="1" applyFill="1" applyBorder="1" applyAlignment="1" applyProtection="1">
      <alignment/>
      <protection locked="0"/>
    </xf>
    <xf numFmtId="180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/>
      <protection locked="0"/>
    </xf>
    <xf numFmtId="180" fontId="1" fillId="33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180" fontId="10" fillId="33" borderId="10" xfId="0" applyNumberFormat="1" applyFont="1" applyFill="1" applyBorder="1" applyAlignment="1" applyProtection="1">
      <alignment horizontal="right"/>
      <protection/>
    </xf>
    <xf numFmtId="3" fontId="10" fillId="33" borderId="10" xfId="0" applyNumberFormat="1" applyFont="1" applyFill="1" applyBorder="1" applyAlignment="1" applyProtection="1">
      <alignment horizontal="right"/>
      <protection/>
    </xf>
    <xf numFmtId="3" fontId="11" fillId="33" borderId="10" xfId="0" applyNumberFormat="1" applyFont="1" applyFill="1" applyBorder="1" applyAlignment="1" applyProtection="1">
      <alignment/>
      <protection locked="0"/>
    </xf>
    <xf numFmtId="180" fontId="11" fillId="33" borderId="10" xfId="0" applyNumberFormat="1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180" fontId="9" fillId="33" borderId="10" xfId="0" applyNumberFormat="1" applyFont="1" applyFill="1" applyBorder="1" applyAlignment="1" applyProtection="1">
      <alignment horizontal="right"/>
      <protection locked="0"/>
    </xf>
    <xf numFmtId="180" fontId="1" fillId="33" borderId="10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180" fontId="1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80" fontId="5" fillId="0" borderId="10" xfId="0" applyNumberFormat="1" applyFont="1" applyFill="1" applyBorder="1" applyAlignment="1" applyProtection="1">
      <alignment vertical="top"/>
      <protection locked="0"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5" fillId="0" borderId="10" xfId="0" applyNumberFormat="1" applyFont="1" applyBorder="1" applyAlignment="1" applyProtection="1">
      <alignment horizontal="right" wrapText="1"/>
      <protection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/>
      <protection locked="0"/>
    </xf>
    <xf numFmtId="180" fontId="9" fillId="33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Border="1" applyAlignment="1" applyProtection="1">
      <alignment horizontal="right" wrapText="1"/>
      <protection/>
    </xf>
    <xf numFmtId="3" fontId="5" fillId="0" borderId="10" xfId="54" applyNumberFormat="1" applyFont="1" applyBorder="1" applyAlignment="1">
      <alignment horizontal="right"/>
      <protection/>
    </xf>
    <xf numFmtId="3" fontId="5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185" fontId="16" fillId="0" borderId="10" xfId="0" applyNumberFormat="1" applyFont="1" applyBorder="1" applyAlignment="1" applyProtection="1">
      <alignment horizontal="right" vertical="top" wrapText="1"/>
      <protection/>
    </xf>
    <xf numFmtId="0" fontId="5" fillId="34" borderId="10" xfId="0" applyFont="1" applyFill="1" applyBorder="1" applyAlignment="1" applyProtection="1">
      <alignment horizontal="center" vertical="top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 applyProtection="1">
      <alignment vertical="top"/>
      <protection locked="0"/>
    </xf>
    <xf numFmtId="180" fontId="5" fillId="34" borderId="10" xfId="0" applyNumberFormat="1" applyFont="1" applyFill="1" applyBorder="1" applyAlignment="1" applyProtection="1">
      <alignment vertical="top"/>
      <protection/>
    </xf>
    <xf numFmtId="0" fontId="1" fillId="34" borderId="10" xfId="0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vertical="center" wrapText="1"/>
      <protection locked="0"/>
    </xf>
    <xf numFmtId="3" fontId="7" fillId="34" borderId="10" xfId="0" applyNumberFormat="1" applyFont="1" applyFill="1" applyBorder="1" applyAlignment="1" applyProtection="1">
      <alignment horizontal="right"/>
      <protection locked="0"/>
    </xf>
    <xf numFmtId="180" fontId="7" fillId="34" borderId="10" xfId="0" applyNumberFormat="1" applyFont="1" applyFill="1" applyBorder="1" applyAlignment="1" applyProtection="1">
      <alignment horizontal="right"/>
      <protection/>
    </xf>
    <xf numFmtId="3" fontId="7" fillId="34" borderId="10" xfId="0" applyNumberFormat="1" applyFont="1" applyFill="1" applyBorder="1" applyAlignment="1" applyProtection="1">
      <alignment horizontal="right"/>
      <protection/>
    </xf>
    <xf numFmtId="3" fontId="9" fillId="34" borderId="10" xfId="0" applyNumberFormat="1" applyFont="1" applyFill="1" applyBorder="1" applyAlignment="1" applyProtection="1">
      <alignment horizontal="right"/>
      <protection locked="0"/>
    </xf>
    <xf numFmtId="180" fontId="9" fillId="34" borderId="1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Alignment="1" applyProtection="1">
      <alignment/>
      <protection locked="0"/>
    </xf>
    <xf numFmtId="3" fontId="7" fillId="34" borderId="10" xfId="54" applyNumberFormat="1" applyFont="1" applyFill="1" applyBorder="1" applyAlignment="1">
      <alignment horizontal="right"/>
      <protection/>
    </xf>
    <xf numFmtId="0" fontId="7" fillId="34" borderId="10" xfId="0" applyFont="1" applyFill="1" applyBorder="1" applyAlignment="1">
      <alignment vertical="center" wrapText="1"/>
    </xf>
    <xf numFmtId="3" fontId="9" fillId="34" borderId="0" xfId="0" applyNumberFormat="1" applyFont="1" applyFill="1" applyAlignment="1" applyProtection="1">
      <alignment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 applyProtection="1">
      <alignment horizontal="right" wrapText="1"/>
      <protection/>
    </xf>
    <xf numFmtId="3" fontId="14" fillId="34" borderId="11" xfId="0" applyNumberFormat="1" applyFon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8" xfId="53"/>
    <cellStyle name="Обычный_zv_mis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Zeros="0" tabSelected="1" view="pageBreakPreview" zoomScale="60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1" sqref="A11:IV25"/>
    </sheetView>
  </sheetViews>
  <sheetFormatPr defaultColWidth="8.796875" defaultRowHeight="15"/>
  <cols>
    <col min="1" max="1" width="10.59765625" style="2" customWidth="1"/>
    <col min="2" max="2" width="71.3984375" style="1" customWidth="1"/>
    <col min="3" max="3" width="15" style="74" hidden="1" customWidth="1"/>
    <col min="4" max="4" width="16.296875" style="74" hidden="1" customWidth="1"/>
    <col min="5" max="5" width="14.69921875" style="85" customWidth="1"/>
    <col min="6" max="6" width="14.09765625" style="74" customWidth="1"/>
    <col min="7" max="7" width="11.8984375" style="1" customWidth="1"/>
    <col min="8" max="8" width="13.59765625" style="1" hidden="1" customWidth="1"/>
    <col min="9" max="9" width="13.19921875" style="1" hidden="1" customWidth="1"/>
    <col min="10" max="10" width="14.296875" style="1" hidden="1" customWidth="1"/>
    <col min="11" max="11" width="15.09765625" style="74" hidden="1" customWidth="1"/>
    <col min="12" max="12" width="16.09765625" style="1" hidden="1" customWidth="1"/>
    <col min="13" max="13" width="12.19921875" style="1" hidden="1" customWidth="1"/>
    <col min="14" max="14" width="9.69921875" style="1" bestFit="1" customWidth="1"/>
    <col min="15" max="16384" width="8.8984375" style="1" customWidth="1"/>
  </cols>
  <sheetData>
    <row r="1" spans="3:13" ht="15">
      <c r="C1" s="60"/>
      <c r="D1" s="60"/>
      <c r="F1" s="60"/>
      <c r="J1" s="115"/>
      <c r="K1" s="116"/>
      <c r="L1" s="116"/>
      <c r="M1" s="116"/>
    </row>
    <row r="2" spans="3:13" ht="15">
      <c r="C2" s="60"/>
      <c r="D2" s="60"/>
      <c r="F2" s="60"/>
      <c r="J2" s="116"/>
      <c r="K2" s="116"/>
      <c r="L2" s="116"/>
      <c r="M2" s="116"/>
    </row>
    <row r="3" spans="1:11" ht="18">
      <c r="A3" s="119" t="s">
        <v>88</v>
      </c>
      <c r="B3" s="119"/>
      <c r="C3" s="119"/>
      <c r="D3" s="119"/>
      <c r="E3" s="119"/>
      <c r="F3" s="119"/>
      <c r="G3" s="119"/>
      <c r="H3" s="119"/>
      <c r="I3" s="119"/>
      <c r="J3" s="119"/>
      <c r="K3" s="60"/>
    </row>
    <row r="4" spans="1:11" ht="18">
      <c r="A4" s="119" t="s">
        <v>77</v>
      </c>
      <c r="B4" s="119"/>
      <c r="C4" s="119"/>
      <c r="D4" s="119"/>
      <c r="E4" s="119"/>
      <c r="F4" s="119"/>
      <c r="G4" s="119"/>
      <c r="H4" s="119"/>
      <c r="I4" s="119"/>
      <c r="J4" s="119"/>
      <c r="K4" s="68"/>
    </row>
    <row r="5" spans="1:11" ht="18">
      <c r="A5" s="119" t="s">
        <v>87</v>
      </c>
      <c r="B5" s="119"/>
      <c r="C5" s="119"/>
      <c r="D5" s="119"/>
      <c r="E5" s="119"/>
      <c r="F5" s="119"/>
      <c r="G5" s="119"/>
      <c r="H5" s="119"/>
      <c r="I5" s="119"/>
      <c r="J5" s="119"/>
      <c r="K5" s="68"/>
    </row>
    <row r="6" spans="3:11" ht="15">
      <c r="C6" s="60"/>
      <c r="D6" s="60"/>
      <c r="F6" s="68"/>
      <c r="H6" s="89"/>
      <c r="I6" s="121" t="s">
        <v>20</v>
      </c>
      <c r="J6" s="121"/>
      <c r="K6" s="60"/>
    </row>
    <row r="7" spans="1:13" ht="77.25" customHeight="1">
      <c r="A7" s="118" t="s">
        <v>25</v>
      </c>
      <c r="B7" s="118" t="s">
        <v>0</v>
      </c>
      <c r="C7" s="120" t="s">
        <v>79</v>
      </c>
      <c r="D7" s="120" t="s">
        <v>80</v>
      </c>
      <c r="E7" s="120" t="s">
        <v>61</v>
      </c>
      <c r="F7" s="120" t="s">
        <v>62</v>
      </c>
      <c r="G7" s="118" t="s">
        <v>64</v>
      </c>
      <c r="H7" s="118"/>
      <c r="I7" s="118" t="s">
        <v>65</v>
      </c>
      <c r="J7" s="118"/>
      <c r="K7" s="117" t="s">
        <v>83</v>
      </c>
      <c r="L7" s="117"/>
      <c r="M7" s="117"/>
    </row>
    <row r="8" spans="1:13" s="6" customFormat="1" ht="105.75" customHeight="1">
      <c r="A8" s="118"/>
      <c r="B8" s="118"/>
      <c r="C8" s="120"/>
      <c r="D8" s="120"/>
      <c r="E8" s="120"/>
      <c r="F8" s="120"/>
      <c r="G8" s="11" t="s">
        <v>66</v>
      </c>
      <c r="H8" s="11" t="s">
        <v>81</v>
      </c>
      <c r="I8" s="11" t="s">
        <v>63</v>
      </c>
      <c r="J8" s="11" t="s">
        <v>81</v>
      </c>
      <c r="K8" s="69" t="s">
        <v>74</v>
      </c>
      <c r="L8" s="35" t="s">
        <v>82</v>
      </c>
      <c r="M8" s="36" t="s">
        <v>67</v>
      </c>
    </row>
    <row r="9" spans="1:13" s="6" customFormat="1" ht="15">
      <c r="A9" s="3">
        <v>1</v>
      </c>
      <c r="B9" s="3">
        <v>2</v>
      </c>
      <c r="C9" s="61">
        <v>3</v>
      </c>
      <c r="D9" s="61">
        <v>4</v>
      </c>
      <c r="E9" s="61">
        <v>3</v>
      </c>
      <c r="F9" s="61">
        <v>4</v>
      </c>
      <c r="G9" s="4">
        <v>5</v>
      </c>
      <c r="H9" s="4">
        <v>8</v>
      </c>
      <c r="I9" s="4">
        <v>5</v>
      </c>
      <c r="J9" s="4">
        <v>10</v>
      </c>
      <c r="K9" s="70"/>
      <c r="L9" s="33"/>
      <c r="M9" s="33"/>
    </row>
    <row r="10" spans="1:13" s="10" customFormat="1" ht="18">
      <c r="A10" s="12"/>
      <c r="B10" s="13" t="s">
        <v>1</v>
      </c>
      <c r="C10" s="62"/>
      <c r="D10" s="62"/>
      <c r="E10" s="62"/>
      <c r="F10" s="62"/>
      <c r="G10" s="38"/>
      <c r="H10" s="38" t="str">
        <f>IF(E10=0," ",F10/E10*100)</f>
        <v> </v>
      </c>
      <c r="I10" s="38"/>
      <c r="J10" s="38"/>
      <c r="K10" s="39"/>
      <c r="L10" s="39"/>
      <c r="M10" s="34"/>
    </row>
    <row r="11" spans="1:13" s="95" customFormat="1" ht="18.75">
      <c r="A11" s="90"/>
      <c r="B11" s="91" t="s">
        <v>2</v>
      </c>
      <c r="C11" s="92"/>
      <c r="D11" s="92"/>
      <c r="E11" s="92"/>
      <c r="F11" s="92"/>
      <c r="G11" s="93"/>
      <c r="H11" s="93" t="str">
        <f>IF(E11=0," ",F11/E11*100)</f>
        <v> </v>
      </c>
      <c r="I11" s="93"/>
      <c r="J11" s="93"/>
      <c r="K11" s="94"/>
      <c r="L11" s="94"/>
      <c r="M11" s="94"/>
    </row>
    <row r="12" spans="1:13" s="103" customFormat="1" ht="21" customHeight="1">
      <c r="A12" s="96">
        <v>11010000</v>
      </c>
      <c r="B12" s="97" t="s">
        <v>26</v>
      </c>
      <c r="C12" s="98" t="e">
        <f>#REF!+#REF!+#REF!+#REF!</f>
        <v>#REF!</v>
      </c>
      <c r="D12" s="98" t="e">
        <f>#REF!+#REF!+#REF!+#REF!</f>
        <v>#REF!</v>
      </c>
      <c r="E12" s="98">
        <v>22343890</v>
      </c>
      <c r="F12" s="98">
        <v>21384272</v>
      </c>
      <c r="G12" s="99">
        <v>95.7</v>
      </c>
      <c r="H12" s="99" t="e">
        <f>F12/D12%</f>
        <v>#REF!</v>
      </c>
      <c r="I12" s="100">
        <f>F12-E12</f>
        <v>-959618</v>
      </c>
      <c r="J12" s="100" t="e">
        <f aca="true" t="shared" si="0" ref="J12:J25">F12-D12</f>
        <v>#REF!</v>
      </c>
      <c r="K12" s="101" t="e">
        <f>SUM(#REF!)</f>
        <v>#REF!</v>
      </c>
      <c r="L12" s="101" t="e">
        <f>IF(K12=0,0,F12-K12)</f>
        <v>#REF!</v>
      </c>
      <c r="M12" s="102" t="e">
        <f>IF(K12=0,0,F12/K12*100)</f>
        <v>#REF!</v>
      </c>
    </row>
    <row r="13" spans="1:13" s="103" customFormat="1" ht="20.25" customHeight="1">
      <c r="A13" s="96">
        <v>11020000</v>
      </c>
      <c r="B13" s="97" t="s">
        <v>21</v>
      </c>
      <c r="C13" s="98" t="e">
        <f>#REF!</f>
        <v>#REF!</v>
      </c>
      <c r="D13" s="98" t="e">
        <f>#REF!</f>
        <v>#REF!</v>
      </c>
      <c r="E13" s="98">
        <v>0</v>
      </c>
      <c r="F13" s="98">
        <v>1561</v>
      </c>
      <c r="G13" s="99">
        <v>0</v>
      </c>
      <c r="H13" s="99" t="e">
        <f aca="true" t="shared" si="1" ref="H13:H30">IF(D13=0,0,F13/D13%)</f>
        <v>#REF!</v>
      </c>
      <c r="I13" s="100">
        <f>F13-E13</f>
        <v>1561</v>
      </c>
      <c r="J13" s="100" t="e">
        <f t="shared" si="0"/>
        <v>#REF!</v>
      </c>
      <c r="K13" s="104" t="e">
        <f>SUM(#REF!)</f>
        <v>#REF!</v>
      </c>
      <c r="L13" s="101" t="e">
        <f>F13-K13</f>
        <v>#REF!</v>
      </c>
      <c r="M13" s="102" t="e">
        <f aca="true" t="shared" si="2" ref="M13:M46">IF(K13=0,0,F13/K13*100)</f>
        <v>#REF!</v>
      </c>
    </row>
    <row r="14" spans="1:14" s="103" customFormat="1" ht="23.25" customHeight="1">
      <c r="A14" s="96">
        <v>13010000</v>
      </c>
      <c r="B14" s="105" t="s">
        <v>36</v>
      </c>
      <c r="C14" s="98" t="e">
        <f>#REF!+#REF!</f>
        <v>#REF!</v>
      </c>
      <c r="D14" s="98" t="e">
        <f>#REF!+#REF!</f>
        <v>#REF!</v>
      </c>
      <c r="E14" s="98">
        <v>1400000</v>
      </c>
      <c r="F14" s="98">
        <v>1622312</v>
      </c>
      <c r="G14" s="99">
        <v>115.9</v>
      </c>
      <c r="H14" s="99" t="e">
        <f t="shared" si="1"/>
        <v>#REF!</v>
      </c>
      <c r="I14" s="100">
        <f aca="true" t="shared" si="3" ref="I14:I41">F14-E14</f>
        <v>222312</v>
      </c>
      <c r="J14" s="100" t="e">
        <f t="shared" si="0"/>
        <v>#REF!</v>
      </c>
      <c r="K14" s="101" t="e">
        <f>SUM(#REF!+#REF!)</f>
        <v>#REF!</v>
      </c>
      <c r="L14" s="101" t="e">
        <f aca="true" t="shared" si="4" ref="L14:L46">IF(K14=0,0,F14-K14)</f>
        <v>#REF!</v>
      </c>
      <c r="M14" s="102" t="e">
        <f t="shared" si="2"/>
        <v>#REF!</v>
      </c>
      <c r="N14" s="106"/>
    </row>
    <row r="15" spans="1:13" s="103" customFormat="1" ht="27" customHeight="1">
      <c r="A15" s="96">
        <v>13030000</v>
      </c>
      <c r="B15" s="105" t="s">
        <v>37</v>
      </c>
      <c r="C15" s="98" t="e">
        <f>#REF!+#REF!+#REF!</f>
        <v>#REF!</v>
      </c>
      <c r="D15" s="98" t="e">
        <f>#REF!+#REF!+#REF!</f>
        <v>#REF!</v>
      </c>
      <c r="E15" s="98">
        <v>650000</v>
      </c>
      <c r="F15" s="98">
        <v>935419</v>
      </c>
      <c r="G15" s="99">
        <v>143.9</v>
      </c>
      <c r="H15" s="99" t="e">
        <f t="shared" si="1"/>
        <v>#REF!</v>
      </c>
      <c r="I15" s="100">
        <f t="shared" si="3"/>
        <v>285419</v>
      </c>
      <c r="J15" s="100" t="e">
        <f t="shared" si="0"/>
        <v>#REF!</v>
      </c>
      <c r="K15" s="101" t="e">
        <f>SUM(#REF!)</f>
        <v>#REF!</v>
      </c>
      <c r="L15" s="101" t="e">
        <f t="shared" si="4"/>
        <v>#REF!</v>
      </c>
      <c r="M15" s="102" t="e">
        <f t="shared" si="2"/>
        <v>#REF!</v>
      </c>
    </row>
    <row r="16" spans="1:14" s="103" customFormat="1" ht="42.75" customHeight="1">
      <c r="A16" s="96">
        <v>14020000</v>
      </c>
      <c r="B16" s="105" t="s">
        <v>59</v>
      </c>
      <c r="C16" s="98" t="e">
        <f>#REF!</f>
        <v>#REF!</v>
      </c>
      <c r="D16" s="98" t="e">
        <f>#REF!</f>
        <v>#REF!</v>
      </c>
      <c r="E16" s="98">
        <v>70000</v>
      </c>
      <c r="F16" s="98">
        <v>150625</v>
      </c>
      <c r="G16" s="99">
        <v>215.2</v>
      </c>
      <c r="H16" s="99" t="e">
        <f t="shared" si="1"/>
        <v>#REF!</v>
      </c>
      <c r="I16" s="100">
        <f t="shared" si="3"/>
        <v>80625</v>
      </c>
      <c r="J16" s="100" t="e">
        <f t="shared" si="0"/>
        <v>#REF!</v>
      </c>
      <c r="K16" s="101" t="e">
        <f>SUM(#REF!)</f>
        <v>#REF!</v>
      </c>
      <c r="L16" s="101" t="e">
        <f t="shared" si="4"/>
        <v>#REF!</v>
      </c>
      <c r="M16" s="102" t="e">
        <f t="shared" si="2"/>
        <v>#REF!</v>
      </c>
      <c r="N16" s="106"/>
    </row>
    <row r="17" spans="1:13" s="103" customFormat="1" ht="37.5" customHeight="1">
      <c r="A17" s="107">
        <v>14030000</v>
      </c>
      <c r="B17" s="108" t="s">
        <v>58</v>
      </c>
      <c r="C17" s="98" t="e">
        <f>#REF!</f>
        <v>#REF!</v>
      </c>
      <c r="D17" s="98" t="e">
        <f>#REF!</f>
        <v>#REF!</v>
      </c>
      <c r="E17" s="98">
        <v>350000</v>
      </c>
      <c r="F17" s="98">
        <v>526938</v>
      </c>
      <c r="G17" s="99">
        <v>150.6</v>
      </c>
      <c r="H17" s="99" t="e">
        <f t="shared" si="1"/>
        <v>#REF!</v>
      </c>
      <c r="I17" s="100">
        <f t="shared" si="3"/>
        <v>176938</v>
      </c>
      <c r="J17" s="100" t="e">
        <f t="shared" si="0"/>
        <v>#REF!</v>
      </c>
      <c r="K17" s="101" t="e">
        <f>SUM(#REF!)</f>
        <v>#REF!</v>
      </c>
      <c r="L17" s="101" t="e">
        <f t="shared" si="4"/>
        <v>#REF!</v>
      </c>
      <c r="M17" s="102" t="e">
        <f t="shared" si="2"/>
        <v>#REF!</v>
      </c>
    </row>
    <row r="18" spans="1:13" s="103" customFormat="1" ht="38.25" customHeight="1">
      <c r="A18" s="96">
        <v>14040000</v>
      </c>
      <c r="B18" s="109" t="s">
        <v>38</v>
      </c>
      <c r="C18" s="98">
        <v>70000</v>
      </c>
      <c r="D18" s="98">
        <v>70000</v>
      </c>
      <c r="E18" s="98">
        <v>70000</v>
      </c>
      <c r="F18" s="110">
        <v>65897</v>
      </c>
      <c r="G18" s="99">
        <v>94.1</v>
      </c>
      <c r="H18" s="99">
        <f t="shared" si="1"/>
        <v>94.13857142857142</v>
      </c>
      <c r="I18" s="100">
        <f t="shared" si="3"/>
        <v>-4103</v>
      </c>
      <c r="J18" s="100">
        <f t="shared" si="0"/>
        <v>-4103</v>
      </c>
      <c r="K18" s="111">
        <v>69794.61</v>
      </c>
      <c r="L18" s="101">
        <f t="shared" si="4"/>
        <v>-3897.6100000000006</v>
      </c>
      <c r="M18" s="102">
        <f t="shared" si="2"/>
        <v>94.41560028775861</v>
      </c>
    </row>
    <row r="19" spans="1:13" s="103" customFormat="1" ht="24" customHeight="1">
      <c r="A19" s="96">
        <v>18010000</v>
      </c>
      <c r="B19" s="109" t="s">
        <v>39</v>
      </c>
      <c r="C19" s="98" t="e">
        <f>#REF!+#REF!+#REF!+#REF!+#REF!+#REF!+#REF!+#REF!+#REF!+#REF!</f>
        <v>#REF!</v>
      </c>
      <c r="D19" s="98" t="e">
        <f>SUM(#REF!,#REF!,#REF!,#REF!)</f>
        <v>#REF!</v>
      </c>
      <c r="E19" s="98">
        <v>16535000</v>
      </c>
      <c r="F19" s="98">
        <v>17636179</v>
      </c>
      <c r="G19" s="99">
        <v>106.7</v>
      </c>
      <c r="H19" s="99" t="e">
        <f t="shared" si="1"/>
        <v>#REF!</v>
      </c>
      <c r="I19" s="100">
        <f t="shared" si="3"/>
        <v>1101179</v>
      </c>
      <c r="J19" s="100" t="e">
        <f t="shared" si="0"/>
        <v>#REF!</v>
      </c>
      <c r="K19" s="101" t="e">
        <f>SUM(#REF!,#REF!,#REF!)</f>
        <v>#REF!</v>
      </c>
      <c r="L19" s="101" t="e">
        <f t="shared" si="4"/>
        <v>#REF!</v>
      </c>
      <c r="M19" s="102" t="e">
        <f t="shared" si="2"/>
        <v>#REF!</v>
      </c>
    </row>
    <row r="20" spans="1:13" s="103" customFormat="1" ht="22.5" customHeight="1">
      <c r="A20" s="96">
        <v>18050000</v>
      </c>
      <c r="B20" s="109" t="s">
        <v>40</v>
      </c>
      <c r="C20" s="98" t="e">
        <f>#REF!+#REF!+#REF!</f>
        <v>#REF!</v>
      </c>
      <c r="D20" s="98" t="e">
        <f>#REF!+#REF!+#REF!</f>
        <v>#REF!</v>
      </c>
      <c r="E20" s="98">
        <v>7500000</v>
      </c>
      <c r="F20" s="98">
        <v>7411817</v>
      </c>
      <c r="G20" s="99">
        <v>98.8</v>
      </c>
      <c r="H20" s="99" t="e">
        <f t="shared" si="1"/>
        <v>#REF!</v>
      </c>
      <c r="I20" s="100">
        <f t="shared" si="3"/>
        <v>-88183</v>
      </c>
      <c r="J20" s="100" t="e">
        <f t="shared" si="0"/>
        <v>#REF!</v>
      </c>
      <c r="K20" s="101" t="e">
        <f>SUM(#REF!)</f>
        <v>#REF!</v>
      </c>
      <c r="L20" s="101" t="e">
        <f t="shared" si="4"/>
        <v>#REF!</v>
      </c>
      <c r="M20" s="102" t="e">
        <f t="shared" si="2"/>
        <v>#REF!</v>
      </c>
    </row>
    <row r="21" spans="1:13" s="103" customFormat="1" ht="19.5" customHeight="1">
      <c r="A21" s="96">
        <v>21080000</v>
      </c>
      <c r="B21" s="112" t="s">
        <v>3</v>
      </c>
      <c r="C21" s="98" t="e">
        <f>SUM(#REF!)</f>
        <v>#REF!</v>
      </c>
      <c r="D21" s="98" t="e">
        <f>SUM(#REF!)</f>
        <v>#REF!</v>
      </c>
      <c r="E21" s="98">
        <v>10000</v>
      </c>
      <c r="F21" s="98">
        <v>3459</v>
      </c>
      <c r="G21" s="99">
        <v>34.6</v>
      </c>
      <c r="H21" s="99" t="e">
        <f t="shared" si="1"/>
        <v>#REF!</v>
      </c>
      <c r="I21" s="100">
        <f>F21-E21</f>
        <v>-6541</v>
      </c>
      <c r="J21" s="100" t="e">
        <f t="shared" si="0"/>
        <v>#REF!</v>
      </c>
      <c r="K21" s="101" t="e">
        <f>SUM(#REF!)</f>
        <v>#REF!</v>
      </c>
      <c r="L21" s="101" t="e">
        <f t="shared" si="4"/>
        <v>#REF!</v>
      </c>
      <c r="M21" s="102" t="e">
        <f t="shared" si="2"/>
        <v>#REF!</v>
      </c>
    </row>
    <row r="22" spans="1:13" s="103" customFormat="1" ht="23.25" customHeight="1">
      <c r="A22" s="96">
        <v>22010000</v>
      </c>
      <c r="B22" s="97" t="s">
        <v>29</v>
      </c>
      <c r="C22" s="98" t="e">
        <f>SUM(#REF!)</f>
        <v>#REF!</v>
      </c>
      <c r="D22" s="98" t="e">
        <f>SUM(#REF!)</f>
        <v>#REF!</v>
      </c>
      <c r="E22" s="98">
        <v>305000</v>
      </c>
      <c r="F22" s="98">
        <v>199851</v>
      </c>
      <c r="G22" s="99">
        <v>65.5</v>
      </c>
      <c r="H22" s="99" t="e">
        <f t="shared" si="1"/>
        <v>#REF!</v>
      </c>
      <c r="I22" s="100">
        <f t="shared" si="3"/>
        <v>-105149</v>
      </c>
      <c r="J22" s="100" t="e">
        <f t="shared" si="0"/>
        <v>#REF!</v>
      </c>
      <c r="K22" s="101" t="e">
        <f>SUM(#REF!)</f>
        <v>#REF!</v>
      </c>
      <c r="L22" s="101" t="e">
        <f t="shared" si="4"/>
        <v>#REF!</v>
      </c>
      <c r="M22" s="102" t="e">
        <f t="shared" si="2"/>
        <v>#REF!</v>
      </c>
    </row>
    <row r="23" spans="1:13" s="103" customFormat="1" ht="24.75" customHeight="1">
      <c r="A23" s="96">
        <v>22090000</v>
      </c>
      <c r="B23" s="105" t="s">
        <v>41</v>
      </c>
      <c r="C23" s="98" t="e">
        <f>#REF!+#REF!+#REF!</f>
        <v>#REF!</v>
      </c>
      <c r="D23" s="98" t="e">
        <f>#REF!+#REF!+#REF!</f>
        <v>#REF!</v>
      </c>
      <c r="E23" s="98">
        <v>10000</v>
      </c>
      <c r="F23" s="98">
        <v>8694</v>
      </c>
      <c r="G23" s="99">
        <v>86.9</v>
      </c>
      <c r="H23" s="99" t="e">
        <f t="shared" si="1"/>
        <v>#REF!</v>
      </c>
      <c r="I23" s="100">
        <f t="shared" si="3"/>
        <v>-1306</v>
      </c>
      <c r="J23" s="100" t="e">
        <f t="shared" si="0"/>
        <v>#REF!</v>
      </c>
      <c r="K23" s="101" t="e">
        <f>SUM(#REF!)</f>
        <v>#REF!</v>
      </c>
      <c r="L23" s="101" t="e">
        <f t="shared" si="4"/>
        <v>#REF!</v>
      </c>
      <c r="M23" s="102" t="e">
        <f t="shared" si="2"/>
        <v>#REF!</v>
      </c>
    </row>
    <row r="24" spans="1:13" s="103" customFormat="1" ht="26.25" customHeight="1">
      <c r="A24" s="107">
        <v>24000000</v>
      </c>
      <c r="B24" s="109" t="s">
        <v>49</v>
      </c>
      <c r="C24" s="98" t="e">
        <f>#REF!</f>
        <v>#REF!</v>
      </c>
      <c r="D24" s="98" t="e">
        <f>#REF!</f>
        <v>#REF!</v>
      </c>
      <c r="E24" s="98">
        <v>20000</v>
      </c>
      <c r="F24" s="98">
        <v>120584</v>
      </c>
      <c r="G24" s="99">
        <v>602.9</v>
      </c>
      <c r="H24" s="99" t="e">
        <f t="shared" si="1"/>
        <v>#REF!</v>
      </c>
      <c r="I24" s="100">
        <f t="shared" si="3"/>
        <v>100584</v>
      </c>
      <c r="J24" s="100" t="e">
        <f t="shared" si="0"/>
        <v>#REF!</v>
      </c>
      <c r="K24" s="101" t="e">
        <f>SUM(#REF!)</f>
        <v>#REF!</v>
      </c>
      <c r="L24" s="101" t="e">
        <f t="shared" si="4"/>
        <v>#REF!</v>
      </c>
      <c r="M24" s="102" t="e">
        <f t="shared" si="2"/>
        <v>#REF!</v>
      </c>
    </row>
    <row r="25" spans="1:13" s="103" customFormat="1" ht="38.25" customHeight="1">
      <c r="A25" s="113"/>
      <c r="B25" s="114" t="s">
        <v>22</v>
      </c>
      <c r="C25" s="100" t="e">
        <f>C12+C13+C22+#REF!+#REF!+C14+C15+C18+C19+C20+C23+C16+C17+C21+C24</f>
        <v>#REF!</v>
      </c>
      <c r="D25" s="100" t="e">
        <f>D12+D13+D22+#REF!+#REF!+D14+D15+D18+D19+D20+D23+D16+D17+D21+D24</f>
        <v>#REF!</v>
      </c>
      <c r="E25" s="100">
        <v>49263890</v>
      </c>
      <c r="F25" s="100">
        <v>50057607</v>
      </c>
      <c r="G25" s="99">
        <v>101.6</v>
      </c>
      <c r="H25" s="99" t="e">
        <f t="shared" si="1"/>
        <v>#REF!</v>
      </c>
      <c r="I25" s="100">
        <f t="shared" si="3"/>
        <v>793717</v>
      </c>
      <c r="J25" s="100" t="e">
        <f t="shared" si="0"/>
        <v>#REF!</v>
      </c>
      <c r="K25" s="100" t="e">
        <f>K12+K13+K22+#REF!+#REF!+K14+K15+K18+K19+K20+K23+K16+K17+K21+K24</f>
        <v>#REF!</v>
      </c>
      <c r="L25" s="101" t="e">
        <f t="shared" si="4"/>
        <v>#REF!</v>
      </c>
      <c r="M25" s="102" t="e">
        <f t="shared" si="2"/>
        <v>#REF!</v>
      </c>
    </row>
    <row r="26" spans="1:13" s="10" customFormat="1" ht="18" customHeight="1">
      <c r="A26" s="12"/>
      <c r="B26" s="11" t="s">
        <v>23</v>
      </c>
      <c r="C26" s="41"/>
      <c r="D26" s="41"/>
      <c r="E26" s="41"/>
      <c r="F26" s="41"/>
      <c r="G26" s="44"/>
      <c r="H26" s="44"/>
      <c r="I26" s="41"/>
      <c r="J26" s="41"/>
      <c r="K26" s="49"/>
      <c r="L26" s="49"/>
      <c r="M26" s="59"/>
    </row>
    <row r="27" spans="1:13" s="10" customFormat="1" ht="43.5" customHeight="1">
      <c r="A27" s="12">
        <v>41033200</v>
      </c>
      <c r="B27" s="45" t="s">
        <v>68</v>
      </c>
      <c r="C27" s="42"/>
      <c r="D27" s="42"/>
      <c r="E27" s="41"/>
      <c r="F27" s="41"/>
      <c r="G27" s="7">
        <f>IF(E27=0,0,F27/E27%)</f>
        <v>0</v>
      </c>
      <c r="H27" s="7">
        <f>IF(D27=0,0,F27/D27%)</f>
        <v>0</v>
      </c>
      <c r="I27" s="8">
        <f>F27-E27</f>
        <v>0</v>
      </c>
      <c r="J27" s="8">
        <f>F27-D27</f>
        <v>0</v>
      </c>
      <c r="K27" s="42">
        <v>2782000</v>
      </c>
      <c r="L27" s="55">
        <f>IF(K27=0,0,F27-K27)</f>
        <v>-2782000</v>
      </c>
      <c r="M27" s="57">
        <f>IF(K27=0,0,F27/K27*100)</f>
        <v>0</v>
      </c>
    </row>
    <row r="28" spans="1:13" s="10" customFormat="1" ht="28.5" customHeight="1">
      <c r="A28" s="9">
        <v>41033900</v>
      </c>
      <c r="B28" s="46" t="s">
        <v>27</v>
      </c>
      <c r="C28" s="64">
        <v>16726800</v>
      </c>
      <c r="D28" s="64">
        <v>18378000</v>
      </c>
      <c r="E28" s="64">
        <v>18378000</v>
      </c>
      <c r="F28" s="64">
        <v>18378000</v>
      </c>
      <c r="G28" s="7">
        <f aca="true" t="shared" si="5" ref="G28:G50">IF(E28=0,0,F28/E28%)</f>
        <v>100</v>
      </c>
      <c r="H28" s="7">
        <f t="shared" si="1"/>
        <v>100</v>
      </c>
      <c r="I28" s="8">
        <f t="shared" si="3"/>
        <v>0</v>
      </c>
      <c r="J28" s="8">
        <f aca="true" t="shared" si="6" ref="J28:J45">F28-D28</f>
        <v>0</v>
      </c>
      <c r="K28" s="88">
        <v>15364600</v>
      </c>
      <c r="L28" s="55">
        <f t="shared" si="4"/>
        <v>3013400</v>
      </c>
      <c r="M28" s="57">
        <f t="shared" si="2"/>
        <v>119.61261601343347</v>
      </c>
    </row>
    <row r="29" spans="1:13" s="10" customFormat="1" ht="27.75" customHeight="1">
      <c r="A29" s="9">
        <v>41034200</v>
      </c>
      <c r="B29" s="46" t="s">
        <v>28</v>
      </c>
      <c r="C29" s="64">
        <v>1261300</v>
      </c>
      <c r="D29" s="64">
        <v>1261300</v>
      </c>
      <c r="E29" s="64">
        <v>1261300</v>
      </c>
      <c r="F29" s="79">
        <v>1261291.84</v>
      </c>
      <c r="G29" s="7">
        <f t="shared" si="5"/>
        <v>99.99935304844209</v>
      </c>
      <c r="H29" s="7">
        <f t="shared" si="1"/>
        <v>99.99935304844209</v>
      </c>
      <c r="I29" s="8">
        <f aca="true" t="shared" si="7" ref="I29:I35">F29-E29</f>
        <v>-8.159999999916181</v>
      </c>
      <c r="J29" s="8">
        <f t="shared" si="6"/>
        <v>-8.159999999916181</v>
      </c>
      <c r="K29" s="81">
        <v>4756000</v>
      </c>
      <c r="L29" s="55">
        <f t="shared" si="4"/>
        <v>-3494708.16</v>
      </c>
      <c r="M29" s="57">
        <f t="shared" si="2"/>
        <v>26.520013456686293</v>
      </c>
    </row>
    <row r="30" spans="1:13" s="10" customFormat="1" ht="57.75" customHeight="1">
      <c r="A30" s="9">
        <v>41040200</v>
      </c>
      <c r="B30" s="46" t="s">
        <v>42</v>
      </c>
      <c r="C30" s="64">
        <v>2888200</v>
      </c>
      <c r="D30" s="64">
        <v>2888200</v>
      </c>
      <c r="E30" s="64">
        <v>2888200</v>
      </c>
      <c r="F30" s="64">
        <v>2888200</v>
      </c>
      <c r="G30" s="7">
        <f t="shared" si="5"/>
        <v>100</v>
      </c>
      <c r="H30" s="7">
        <f t="shared" si="1"/>
        <v>100</v>
      </c>
      <c r="I30" s="8">
        <f t="shared" si="7"/>
        <v>0</v>
      </c>
      <c r="J30" s="8">
        <f t="shared" si="6"/>
        <v>0</v>
      </c>
      <c r="K30" s="81">
        <v>5081000</v>
      </c>
      <c r="L30" s="55">
        <f t="shared" si="4"/>
        <v>-2192800</v>
      </c>
      <c r="M30" s="57">
        <f t="shared" si="2"/>
        <v>56.84314111395394</v>
      </c>
    </row>
    <row r="31" spans="1:13" s="10" customFormat="1" ht="89.25" customHeight="1" hidden="1">
      <c r="A31" s="9">
        <v>41050900</v>
      </c>
      <c r="B31" s="46" t="s">
        <v>71</v>
      </c>
      <c r="C31" s="64">
        <v>0</v>
      </c>
      <c r="D31" s="64">
        <v>0</v>
      </c>
      <c r="E31" s="64"/>
      <c r="F31" s="64"/>
      <c r="G31" s="7">
        <f>IF(E31=0,0,F31/E31%)</f>
        <v>0</v>
      </c>
      <c r="H31" s="7">
        <f>IF(D31=0,0,F31/D31%)</f>
        <v>0</v>
      </c>
      <c r="I31" s="8">
        <f>F31-E31</f>
        <v>0</v>
      </c>
      <c r="J31" s="8">
        <f>F31-D31</f>
        <v>0</v>
      </c>
      <c r="K31" s="64">
        <v>0</v>
      </c>
      <c r="L31" s="55">
        <f t="shared" si="4"/>
        <v>0</v>
      </c>
      <c r="M31" s="57">
        <f t="shared" si="2"/>
        <v>0</v>
      </c>
    </row>
    <row r="32" spans="1:13" s="10" customFormat="1" ht="41.25" customHeight="1">
      <c r="A32" s="9">
        <v>41051000</v>
      </c>
      <c r="B32" s="46" t="s">
        <v>75</v>
      </c>
      <c r="C32" s="64">
        <v>132507</v>
      </c>
      <c r="D32" s="64">
        <v>465572</v>
      </c>
      <c r="E32" s="64">
        <v>465572</v>
      </c>
      <c r="F32" s="79">
        <v>341906.2</v>
      </c>
      <c r="G32" s="7">
        <f>IF(E32=0,0,F32/E32%)</f>
        <v>73.43787856658047</v>
      </c>
      <c r="H32" s="7">
        <f>IF(D32=0,0,F32/D32%)</f>
        <v>73.43787856658047</v>
      </c>
      <c r="I32" s="8">
        <f>F32-E32</f>
        <v>-123665.79999999999</v>
      </c>
      <c r="J32" s="8">
        <f>F32-D32</f>
        <v>-123665.79999999999</v>
      </c>
      <c r="K32" s="81">
        <v>249810.38</v>
      </c>
      <c r="L32" s="55">
        <f>F32-K32</f>
        <v>92095.82</v>
      </c>
      <c r="M32" s="57">
        <f t="shared" si="2"/>
        <v>136.86629034390006</v>
      </c>
    </row>
    <row r="33" spans="1:13" s="10" customFormat="1" ht="39" customHeight="1">
      <c r="A33" s="9">
        <v>41051100</v>
      </c>
      <c r="B33" s="46" t="s">
        <v>44</v>
      </c>
      <c r="C33" s="64"/>
      <c r="D33" s="64"/>
      <c r="E33" s="64"/>
      <c r="F33" s="64"/>
      <c r="G33" s="7">
        <f t="shared" si="5"/>
        <v>0</v>
      </c>
      <c r="H33" s="7">
        <f aca="true" t="shared" si="8" ref="H33:H52">IF(D33=0,0,F33/D33%)</f>
        <v>0</v>
      </c>
      <c r="I33" s="8">
        <f t="shared" si="7"/>
        <v>0</v>
      </c>
      <c r="J33" s="8">
        <f t="shared" si="6"/>
        <v>0</v>
      </c>
      <c r="K33" s="81">
        <v>151208.68</v>
      </c>
      <c r="L33" s="55">
        <f t="shared" si="4"/>
        <v>-151208.68</v>
      </c>
      <c r="M33" s="57">
        <f t="shared" si="2"/>
        <v>0</v>
      </c>
    </row>
    <row r="34" spans="1:13" s="10" customFormat="1" ht="59.25" customHeight="1">
      <c r="A34" s="9">
        <v>41051200</v>
      </c>
      <c r="B34" s="46" t="s">
        <v>69</v>
      </c>
      <c r="C34" s="64">
        <v>160265</v>
      </c>
      <c r="D34" s="64">
        <v>169600</v>
      </c>
      <c r="E34" s="64">
        <v>169600</v>
      </c>
      <c r="F34" s="79">
        <v>120630.48</v>
      </c>
      <c r="G34" s="7">
        <f>IF(E34=0,0,F34/E34%)</f>
        <v>71.12646226415094</v>
      </c>
      <c r="H34" s="7">
        <f>IF(D34=0,0,F34/D34%)</f>
        <v>71.12646226415094</v>
      </c>
      <c r="I34" s="8">
        <f t="shared" si="7"/>
        <v>-48969.520000000004</v>
      </c>
      <c r="J34" s="8">
        <f>F34-D34</f>
        <v>-48969.520000000004</v>
      </c>
      <c r="K34" s="81">
        <v>51044.37</v>
      </c>
      <c r="L34" s="55">
        <f>F34-K34</f>
        <v>69586.10999999999</v>
      </c>
      <c r="M34" s="57">
        <f>IF(K34=0,0,F34/K34*100)</f>
        <v>236.3247504083212</v>
      </c>
    </row>
    <row r="35" spans="1:13" s="10" customFormat="1" ht="61.5" customHeight="1">
      <c r="A35" s="9">
        <v>41051400</v>
      </c>
      <c r="B35" s="46" t="s">
        <v>70</v>
      </c>
      <c r="C35" s="64"/>
      <c r="D35" s="64">
        <v>282535</v>
      </c>
      <c r="E35" s="64">
        <v>282535</v>
      </c>
      <c r="F35" s="64">
        <v>282529.2</v>
      </c>
      <c r="G35" s="7">
        <f>IF(E35=0,0,F35/E35%)</f>
        <v>99.99794715698941</v>
      </c>
      <c r="H35" s="7">
        <f>IF(D35=0,0,F35/D35%)</f>
        <v>99.99794715698941</v>
      </c>
      <c r="I35" s="8">
        <f t="shared" si="7"/>
        <v>-5.7999999999883585</v>
      </c>
      <c r="J35" s="8">
        <f>F35-D35</f>
        <v>-5.7999999999883585</v>
      </c>
      <c r="K35" s="81">
        <v>182940.25</v>
      </c>
      <c r="L35" s="55">
        <f>IF(K35=0,0,F35-K35)</f>
        <v>99588.95000000001</v>
      </c>
      <c r="M35" s="57">
        <f>IF(K35=0,0,F35/K35*100)</f>
        <v>154.43796540127173</v>
      </c>
    </row>
    <row r="36" spans="1:13" s="10" customFormat="1" ht="36.75" customHeight="1">
      <c r="A36" s="9">
        <v>41051500</v>
      </c>
      <c r="B36" s="46" t="s">
        <v>43</v>
      </c>
      <c r="C36" s="64">
        <v>34100</v>
      </c>
      <c r="D36" s="64">
        <v>34100</v>
      </c>
      <c r="E36" s="75">
        <v>34100</v>
      </c>
      <c r="F36" s="79">
        <v>34094.5</v>
      </c>
      <c r="G36" s="7">
        <f t="shared" si="5"/>
        <v>99.98387096774194</v>
      </c>
      <c r="H36" s="7">
        <f t="shared" si="8"/>
        <v>99.98387096774194</v>
      </c>
      <c r="I36" s="8">
        <f t="shared" si="3"/>
        <v>-5.5</v>
      </c>
      <c r="J36" s="8">
        <f t="shared" si="6"/>
        <v>-5.5</v>
      </c>
      <c r="K36" s="88">
        <v>160169.87</v>
      </c>
      <c r="L36" s="55">
        <f t="shared" si="4"/>
        <v>-126075.37</v>
      </c>
      <c r="M36" s="57">
        <f t="shared" si="2"/>
        <v>21.286462928389717</v>
      </c>
    </row>
    <row r="37" spans="1:13" s="10" customFormat="1" ht="52.5" customHeight="1" hidden="1">
      <c r="A37" s="9">
        <v>41051600</v>
      </c>
      <c r="B37" s="47" t="s">
        <v>45</v>
      </c>
      <c r="C37" s="64"/>
      <c r="D37" s="64"/>
      <c r="E37" s="65"/>
      <c r="F37" s="65"/>
      <c r="G37" s="7">
        <f t="shared" si="5"/>
        <v>0</v>
      </c>
      <c r="H37" s="7">
        <f t="shared" si="8"/>
        <v>0</v>
      </c>
      <c r="I37" s="43">
        <f t="shared" si="3"/>
        <v>0</v>
      </c>
      <c r="J37" s="8">
        <f t="shared" si="6"/>
        <v>0</v>
      </c>
      <c r="K37" s="80"/>
      <c r="L37" s="55">
        <f t="shared" si="4"/>
        <v>0</v>
      </c>
      <c r="M37" s="57">
        <f t="shared" si="2"/>
        <v>0</v>
      </c>
    </row>
    <row r="38" spans="1:13" s="10" customFormat="1" ht="57" customHeight="1">
      <c r="A38" s="9">
        <v>41052000</v>
      </c>
      <c r="B38" s="17" t="s">
        <v>46</v>
      </c>
      <c r="C38" s="64"/>
      <c r="D38" s="64"/>
      <c r="E38" s="65"/>
      <c r="F38" s="65"/>
      <c r="G38" s="7">
        <f t="shared" si="5"/>
        <v>0</v>
      </c>
      <c r="H38" s="7">
        <f t="shared" si="8"/>
        <v>0</v>
      </c>
      <c r="I38" s="8">
        <f t="shared" si="3"/>
        <v>0</v>
      </c>
      <c r="J38" s="8">
        <f t="shared" si="6"/>
        <v>0</v>
      </c>
      <c r="K38" s="83">
        <v>48238.06</v>
      </c>
      <c r="L38" s="55">
        <f t="shared" si="4"/>
        <v>-48238.06</v>
      </c>
      <c r="M38" s="57">
        <f t="shared" si="2"/>
        <v>0</v>
      </c>
    </row>
    <row r="39" spans="1:13" s="10" customFormat="1" ht="57" customHeight="1">
      <c r="A39" s="9">
        <v>41053000</v>
      </c>
      <c r="B39" s="17" t="s">
        <v>86</v>
      </c>
      <c r="C39" s="64"/>
      <c r="D39" s="64">
        <v>541186</v>
      </c>
      <c r="E39" s="65">
        <v>541186</v>
      </c>
      <c r="F39" s="65">
        <v>450053.54</v>
      </c>
      <c r="G39" s="7">
        <f>IF(E39=0,0,F39/E39%)</f>
        <v>83.16060282416767</v>
      </c>
      <c r="H39" s="7">
        <f>IF(D39=0,0,F39/D39%)</f>
        <v>83.16060282416767</v>
      </c>
      <c r="I39" s="8">
        <f>F39-E39</f>
        <v>-91132.46000000002</v>
      </c>
      <c r="J39" s="8">
        <f>F39-D39</f>
        <v>-91132.46000000002</v>
      </c>
      <c r="K39" s="84"/>
      <c r="L39" s="55">
        <f>IF(K39=0,0,F39-K39)</f>
        <v>0</v>
      </c>
      <c r="M39" s="57">
        <f>IF(K39=0,0,F39/K39*100)</f>
        <v>0</v>
      </c>
    </row>
    <row r="40" spans="1:13" s="10" customFormat="1" ht="21" customHeight="1">
      <c r="A40" s="9">
        <v>41053900</v>
      </c>
      <c r="B40" s="17" t="s">
        <v>47</v>
      </c>
      <c r="C40" s="64">
        <v>98388</v>
      </c>
      <c r="D40" s="64">
        <v>98388</v>
      </c>
      <c r="E40" s="64">
        <v>98388</v>
      </c>
      <c r="F40" s="79">
        <v>62488</v>
      </c>
      <c r="G40" s="7">
        <f t="shared" si="5"/>
        <v>63.51181038338009</v>
      </c>
      <c r="H40" s="7">
        <f t="shared" si="8"/>
        <v>63.51181038338009</v>
      </c>
      <c r="I40" s="8">
        <f t="shared" si="3"/>
        <v>-35900</v>
      </c>
      <c r="J40" s="8">
        <f t="shared" si="6"/>
        <v>-35900</v>
      </c>
      <c r="K40" s="49"/>
      <c r="L40" s="55">
        <f t="shared" si="4"/>
        <v>0</v>
      </c>
      <c r="M40" s="57">
        <f t="shared" si="2"/>
        <v>0</v>
      </c>
    </row>
    <row r="41" spans="1:13" s="10" customFormat="1" ht="108" hidden="1">
      <c r="A41" s="9">
        <v>41054100</v>
      </c>
      <c r="B41" s="23" t="s">
        <v>48</v>
      </c>
      <c r="C41" s="64"/>
      <c r="D41" s="64"/>
      <c r="E41" s="65"/>
      <c r="F41" s="65"/>
      <c r="G41" s="7">
        <f t="shared" si="5"/>
        <v>0</v>
      </c>
      <c r="H41" s="7">
        <f t="shared" si="8"/>
        <v>0</v>
      </c>
      <c r="I41" s="8">
        <f t="shared" si="3"/>
        <v>0</v>
      </c>
      <c r="J41" s="8">
        <f t="shared" si="6"/>
        <v>0</v>
      </c>
      <c r="K41" s="49"/>
      <c r="L41" s="55">
        <f t="shared" si="4"/>
        <v>0</v>
      </c>
      <c r="M41" s="57">
        <f t="shared" si="2"/>
        <v>0</v>
      </c>
    </row>
    <row r="42" spans="1:13" s="10" customFormat="1" ht="58.5" customHeight="1">
      <c r="A42" s="9">
        <v>41054300</v>
      </c>
      <c r="B42" s="23" t="s">
        <v>76</v>
      </c>
      <c r="C42" s="64"/>
      <c r="D42" s="64"/>
      <c r="E42" s="65"/>
      <c r="F42" s="65"/>
      <c r="G42" s="7">
        <f>IF(E42=0,0,F42/E42%)</f>
        <v>0</v>
      </c>
      <c r="H42" s="7">
        <f>IF(D42=0,0,F42/D42%)</f>
        <v>0</v>
      </c>
      <c r="I42" s="8">
        <f>F42-E42</f>
        <v>0</v>
      </c>
      <c r="J42" s="8">
        <f>F42-D42</f>
        <v>0</v>
      </c>
      <c r="K42" s="82">
        <v>75000</v>
      </c>
      <c r="L42" s="55">
        <f>IF(K42=0,0,F42-K42)</f>
        <v>-75000</v>
      </c>
      <c r="M42" s="57">
        <f>IF(K42=0,0,F42/K42*100)</f>
        <v>0</v>
      </c>
    </row>
    <row r="43" spans="1:13" s="10" customFormat="1" ht="58.5" customHeight="1">
      <c r="A43" s="9">
        <v>41055000</v>
      </c>
      <c r="B43" s="23" t="s">
        <v>85</v>
      </c>
      <c r="C43" s="64"/>
      <c r="D43" s="79">
        <v>389839</v>
      </c>
      <c r="E43" s="79">
        <v>389839</v>
      </c>
      <c r="F43" s="79">
        <v>389683.51</v>
      </c>
      <c r="G43" s="7">
        <f>IF(E43=0,0,F43/E43%)</f>
        <v>99.96011430359714</v>
      </c>
      <c r="H43" s="7">
        <f>IF(D43=0,0,F43/D43%)</f>
        <v>99.96011430359714</v>
      </c>
      <c r="I43" s="8">
        <f>F43-E43</f>
        <v>-155.4899999999907</v>
      </c>
      <c r="J43" s="8">
        <f>F43-D43</f>
        <v>-155.4899999999907</v>
      </c>
      <c r="K43" s="49"/>
      <c r="L43" s="55">
        <f>IF(K43=0,0,F43-K43)</f>
        <v>0</v>
      </c>
      <c r="M43" s="57">
        <f>IF(K43=0,0,F43/K43*100)</f>
        <v>0</v>
      </c>
    </row>
    <row r="44" spans="1:13" s="24" customFormat="1" ht="19.5" customHeight="1">
      <c r="A44" s="15"/>
      <c r="B44" s="21" t="s">
        <v>24</v>
      </c>
      <c r="C44" s="63">
        <f>SUM(C27:C43)</f>
        <v>21301560</v>
      </c>
      <c r="D44" s="63">
        <f>SUM(D27:D43)</f>
        <v>24508720</v>
      </c>
      <c r="E44" s="63">
        <v>24508720</v>
      </c>
      <c r="F44" s="63">
        <v>24208877</v>
      </c>
      <c r="G44" s="29">
        <v>98.8</v>
      </c>
      <c r="H44" s="29">
        <f t="shared" si="8"/>
        <v>98.77658645575941</v>
      </c>
      <c r="I44" s="22">
        <f>F44-E44</f>
        <v>-299843</v>
      </c>
      <c r="J44" s="22">
        <f t="shared" si="6"/>
        <v>-299843</v>
      </c>
      <c r="K44" s="58">
        <f>SUM(K27:K43)</f>
        <v>28902011.61</v>
      </c>
      <c r="L44" s="48">
        <f t="shared" si="4"/>
        <v>-4693134.609999999</v>
      </c>
      <c r="M44" s="56">
        <f t="shared" si="2"/>
        <v>83.76191016276462</v>
      </c>
    </row>
    <row r="45" spans="1:13" s="24" customFormat="1" ht="18" customHeight="1">
      <c r="A45" s="25"/>
      <c r="B45" s="13" t="s">
        <v>17</v>
      </c>
      <c r="C45" s="41" t="e">
        <f>C25+C44</f>
        <v>#REF!</v>
      </c>
      <c r="D45" s="41" t="e">
        <f>D25+D44</f>
        <v>#REF!</v>
      </c>
      <c r="E45" s="41">
        <v>73772610</v>
      </c>
      <c r="F45" s="41">
        <v>74276485</v>
      </c>
      <c r="G45" s="29">
        <v>100.7</v>
      </c>
      <c r="H45" s="29" t="e">
        <f t="shared" si="8"/>
        <v>#REF!</v>
      </c>
      <c r="I45" s="22">
        <f>F45-E45</f>
        <v>503875</v>
      </c>
      <c r="J45" s="22" t="e">
        <f t="shared" si="6"/>
        <v>#REF!</v>
      </c>
      <c r="K45" s="58" t="e">
        <f>SUM(K44,K25)</f>
        <v>#REF!</v>
      </c>
      <c r="L45" s="48" t="e">
        <f t="shared" si="4"/>
        <v>#REF!</v>
      </c>
      <c r="M45" s="56" t="e">
        <f t="shared" si="2"/>
        <v>#REF!</v>
      </c>
    </row>
    <row r="46" spans="1:13" s="10" customFormat="1" ht="18" customHeight="1">
      <c r="A46" s="12"/>
      <c r="B46" s="14" t="s">
        <v>4</v>
      </c>
      <c r="C46" s="64"/>
      <c r="D46" s="64"/>
      <c r="E46" s="64"/>
      <c r="F46" s="64"/>
      <c r="G46" s="7"/>
      <c r="H46" s="7"/>
      <c r="I46" s="22"/>
      <c r="J46" s="22"/>
      <c r="K46" s="49"/>
      <c r="L46" s="55">
        <f t="shared" si="4"/>
        <v>0</v>
      </c>
      <c r="M46" s="57">
        <f t="shared" si="2"/>
        <v>0</v>
      </c>
    </row>
    <row r="47" spans="1:13" s="24" customFormat="1" ht="21" customHeight="1">
      <c r="A47" s="25"/>
      <c r="B47" s="13" t="s">
        <v>16</v>
      </c>
      <c r="C47" s="41" t="e">
        <f>SUM(#REF!,#REF!,#REF!,#REF!,#REF!,#REF!,#REF!,#REF!,#REF!,#REF!,#REF!,#REF!,#REF!)</f>
        <v>#REF!</v>
      </c>
      <c r="D47" s="41" t="e">
        <f>SUM(#REF!,#REF!,#REF!,#REF!,#REF!,#REF!,#REF!,#REF!,#REF!,#REF!,#REF!,#REF!,#REF!)</f>
        <v>#REF!</v>
      </c>
      <c r="E47" s="41">
        <v>2667723</v>
      </c>
      <c r="F47" s="41">
        <v>3295258</v>
      </c>
      <c r="G47" s="29">
        <v>123.5</v>
      </c>
      <c r="H47" s="29" t="e">
        <f t="shared" si="8"/>
        <v>#REF!</v>
      </c>
      <c r="I47" s="22">
        <f aca="true" t="shared" si="9" ref="I47:I64">F47-E47</f>
        <v>627535</v>
      </c>
      <c r="J47" s="22" t="e">
        <f aca="true" t="shared" si="10" ref="J47:J54">F47-D47</f>
        <v>#REF!</v>
      </c>
      <c r="K47" s="58" t="e">
        <f>SUM(#REF!)+#REF!</f>
        <v>#REF!</v>
      </c>
      <c r="L47" s="48" t="e">
        <f aca="true" t="shared" si="11" ref="L47:L65">IF(K47=0,0,F47-K47)</f>
        <v>#REF!</v>
      </c>
      <c r="M47" s="56" t="e">
        <f aca="true" t="shared" si="12" ref="M47:M65">IF(K47=0,0,F47/K47*100)</f>
        <v>#REF!</v>
      </c>
    </row>
    <row r="48" spans="1:13" s="24" customFormat="1" ht="18" customHeight="1">
      <c r="A48" s="25"/>
      <c r="B48" s="13" t="s">
        <v>15</v>
      </c>
      <c r="C48" s="41" t="e">
        <f>C45+C47</f>
        <v>#REF!</v>
      </c>
      <c r="D48" s="41" t="e">
        <f>D45+D47</f>
        <v>#REF!</v>
      </c>
      <c r="E48" s="41">
        <v>76440333</v>
      </c>
      <c r="F48" s="41">
        <v>77571742</v>
      </c>
      <c r="G48" s="29">
        <v>101.5</v>
      </c>
      <c r="H48" s="29" t="e">
        <f t="shared" si="8"/>
        <v>#REF!</v>
      </c>
      <c r="I48" s="22">
        <f t="shared" si="9"/>
        <v>1131409</v>
      </c>
      <c r="J48" s="22" t="e">
        <f t="shared" si="10"/>
        <v>#REF!</v>
      </c>
      <c r="K48" s="71" t="e">
        <f>K45+K47</f>
        <v>#REF!</v>
      </c>
      <c r="L48" s="48" t="e">
        <f t="shared" si="11"/>
        <v>#REF!</v>
      </c>
      <c r="M48" s="56" t="e">
        <f t="shared" si="12"/>
        <v>#REF!</v>
      </c>
    </row>
    <row r="49" spans="1:13" s="20" customFormat="1" ht="21.75" customHeight="1">
      <c r="A49" s="50"/>
      <c r="B49" s="13" t="s">
        <v>5</v>
      </c>
      <c r="C49" s="64"/>
      <c r="D49" s="64"/>
      <c r="E49" s="64"/>
      <c r="F49" s="64"/>
      <c r="G49" s="51">
        <f t="shared" si="5"/>
        <v>0</v>
      </c>
      <c r="H49" s="51">
        <f t="shared" si="8"/>
        <v>0</v>
      </c>
      <c r="I49" s="52">
        <f t="shared" si="9"/>
        <v>0</v>
      </c>
      <c r="J49" s="52">
        <f t="shared" si="10"/>
        <v>0</v>
      </c>
      <c r="K49" s="72"/>
      <c r="L49" s="53">
        <f t="shared" si="11"/>
        <v>0</v>
      </c>
      <c r="M49" s="54">
        <f t="shared" si="12"/>
        <v>0</v>
      </c>
    </row>
    <row r="50" spans="1:13" s="10" customFormat="1" ht="19.5" customHeight="1">
      <c r="A50" s="12"/>
      <c r="B50" s="14" t="s">
        <v>2</v>
      </c>
      <c r="C50" s="64"/>
      <c r="D50" s="64"/>
      <c r="E50" s="64"/>
      <c r="F50" s="64"/>
      <c r="G50" s="7">
        <f t="shared" si="5"/>
        <v>0</v>
      </c>
      <c r="H50" s="7">
        <f t="shared" si="8"/>
        <v>0</v>
      </c>
      <c r="I50" s="8">
        <f t="shared" si="9"/>
        <v>0</v>
      </c>
      <c r="J50" s="8">
        <f t="shared" si="10"/>
        <v>0</v>
      </c>
      <c r="K50" s="73"/>
      <c r="L50" s="37">
        <f t="shared" si="11"/>
        <v>0</v>
      </c>
      <c r="M50" s="40">
        <f t="shared" si="12"/>
        <v>0</v>
      </c>
    </row>
    <row r="51" spans="1:13" s="24" customFormat="1" ht="18" customHeight="1">
      <c r="A51" s="26" t="s">
        <v>30</v>
      </c>
      <c r="B51" s="16" t="s">
        <v>6</v>
      </c>
      <c r="C51" s="63" t="e">
        <f>#REF!+#REF!</f>
        <v>#REF!</v>
      </c>
      <c r="D51" s="63" t="e">
        <f>#REF!+#REF!</f>
        <v>#REF!</v>
      </c>
      <c r="E51" s="63">
        <v>15879036</v>
      </c>
      <c r="F51" s="63">
        <v>15362109</v>
      </c>
      <c r="G51" s="29">
        <v>96.7</v>
      </c>
      <c r="H51" s="29" t="e">
        <f t="shared" si="8"/>
        <v>#REF!</v>
      </c>
      <c r="I51" s="22">
        <f t="shared" si="9"/>
        <v>-516927</v>
      </c>
      <c r="J51" s="22" t="e">
        <f t="shared" si="10"/>
        <v>#REF!</v>
      </c>
      <c r="K51" s="76" t="e">
        <f>#REF!+#REF!</f>
        <v>#REF!</v>
      </c>
      <c r="L51" s="77" t="e">
        <f t="shared" si="11"/>
        <v>#REF!</v>
      </c>
      <c r="M51" s="78" t="e">
        <f t="shared" si="12"/>
        <v>#REF!</v>
      </c>
    </row>
    <row r="52" spans="1:13" s="24" customFormat="1" ht="18.75" customHeight="1">
      <c r="A52" s="26" t="s">
        <v>31</v>
      </c>
      <c r="B52" s="16" t="s">
        <v>7</v>
      </c>
      <c r="C52" s="63" t="e">
        <f>#REF!+#REF!+#REF!+#REF!+#REF!+#REF!+#REF!+#REF!</f>
        <v>#REF!</v>
      </c>
      <c r="D52" s="63" t="e">
        <f>#REF!+#REF!+#REF!+#REF!+#REF!+#REF!+#REF!+#REF!</f>
        <v>#REF!</v>
      </c>
      <c r="E52" s="63">
        <v>35869950</v>
      </c>
      <c r="F52" s="63">
        <v>29607009</v>
      </c>
      <c r="G52" s="29">
        <v>82.5</v>
      </c>
      <c r="H52" s="29" t="e">
        <f t="shared" si="8"/>
        <v>#REF!</v>
      </c>
      <c r="I52" s="22">
        <f t="shared" si="9"/>
        <v>-6262941</v>
      </c>
      <c r="J52" s="22" t="e">
        <f t="shared" si="10"/>
        <v>#REF!</v>
      </c>
      <c r="K52" s="76" t="e">
        <f>#REF!+#REF!+#REF!+#REF!+#REF!+#REF!+#REF!+#REF!</f>
        <v>#REF!</v>
      </c>
      <c r="L52" s="77" t="e">
        <f t="shared" si="11"/>
        <v>#REF!</v>
      </c>
      <c r="M52" s="78" t="e">
        <f t="shared" si="12"/>
        <v>#REF!</v>
      </c>
    </row>
    <row r="53" spans="1:13" s="24" customFormat="1" ht="18.75" customHeight="1">
      <c r="A53" s="26" t="s">
        <v>32</v>
      </c>
      <c r="B53" s="16" t="s">
        <v>8</v>
      </c>
      <c r="C53" s="63" t="e">
        <f>#REF!+#REF!+#REF!+#REF!+#REF!+#REF!</f>
        <v>#REF!</v>
      </c>
      <c r="D53" s="63" t="e">
        <f>#REF!+#REF!+#REF!+#REF!+#REF!+#REF!</f>
        <v>#REF!</v>
      </c>
      <c r="E53" s="63">
        <v>2826058</v>
      </c>
      <c r="F53" s="63">
        <v>2627898</v>
      </c>
      <c r="G53" s="29">
        <v>93</v>
      </c>
      <c r="H53" s="29" t="e">
        <f>IF(D53=0,0,F53/D53%)</f>
        <v>#REF!</v>
      </c>
      <c r="I53" s="22">
        <f t="shared" si="9"/>
        <v>-198160</v>
      </c>
      <c r="J53" s="22" t="e">
        <f t="shared" si="10"/>
        <v>#REF!</v>
      </c>
      <c r="K53" s="76" t="e">
        <f>#REF!+#REF!+#REF!+#REF!</f>
        <v>#REF!</v>
      </c>
      <c r="L53" s="77" t="e">
        <f t="shared" si="11"/>
        <v>#REF!</v>
      </c>
      <c r="M53" s="78" t="e">
        <f t="shared" si="12"/>
        <v>#REF!</v>
      </c>
    </row>
    <row r="54" spans="1:13" s="24" customFormat="1" ht="22.5" customHeight="1">
      <c r="A54" s="26" t="s">
        <v>33</v>
      </c>
      <c r="B54" s="16" t="s">
        <v>9</v>
      </c>
      <c r="C54" s="63" t="e">
        <f>#REF!+#REF!+#REF!+#REF!</f>
        <v>#REF!</v>
      </c>
      <c r="D54" s="63" t="e">
        <f>#REF!+#REF!+#REF!+#REF!</f>
        <v>#REF!</v>
      </c>
      <c r="E54" s="63">
        <v>2980488</v>
      </c>
      <c r="F54" s="63">
        <v>2926554</v>
      </c>
      <c r="G54" s="29">
        <v>98.2</v>
      </c>
      <c r="H54" s="29" t="e">
        <f>IF(D54=0,0,F54/D54%)</f>
        <v>#REF!</v>
      </c>
      <c r="I54" s="22">
        <f t="shared" si="9"/>
        <v>-53934</v>
      </c>
      <c r="J54" s="22" t="e">
        <f t="shared" si="10"/>
        <v>#REF!</v>
      </c>
      <c r="K54" s="76" t="e">
        <f>#REF!+#REF!+#REF!+#REF!</f>
        <v>#REF!</v>
      </c>
      <c r="L54" s="77" t="e">
        <f t="shared" si="11"/>
        <v>#REF!</v>
      </c>
      <c r="M54" s="78" t="e">
        <f t="shared" si="12"/>
        <v>#REF!</v>
      </c>
    </row>
    <row r="55" spans="1:13" s="24" customFormat="1" ht="20.25" customHeight="1">
      <c r="A55" s="26" t="s">
        <v>34</v>
      </c>
      <c r="B55" s="16" t="s">
        <v>10</v>
      </c>
      <c r="C55" s="63" t="e">
        <f>#REF!+#REF!+#REF!+#REF!</f>
        <v>#REF!</v>
      </c>
      <c r="D55" s="63" t="e">
        <f>#REF!+#REF!+#REF!+#REF!</f>
        <v>#REF!</v>
      </c>
      <c r="E55" s="63">
        <v>3204088</v>
      </c>
      <c r="F55" s="63">
        <v>2932641</v>
      </c>
      <c r="G55" s="29">
        <v>91.5</v>
      </c>
      <c r="H55" s="29" t="e">
        <f>IF(D55=0,0,F55/D55%)</f>
        <v>#REF!</v>
      </c>
      <c r="I55" s="22">
        <f t="shared" si="9"/>
        <v>-271447</v>
      </c>
      <c r="J55" s="22" t="e">
        <f>F55-D55</f>
        <v>#REF!</v>
      </c>
      <c r="K55" s="76" t="e">
        <f>#REF!+#REF!+#REF!</f>
        <v>#REF!</v>
      </c>
      <c r="L55" s="77" t="e">
        <f t="shared" si="11"/>
        <v>#REF!</v>
      </c>
      <c r="M55" s="78" t="e">
        <f t="shared" si="12"/>
        <v>#REF!</v>
      </c>
    </row>
    <row r="56" spans="1:13" s="24" customFormat="1" ht="18.75" customHeight="1">
      <c r="A56" s="26" t="s">
        <v>35</v>
      </c>
      <c r="B56" s="16" t="s">
        <v>19</v>
      </c>
      <c r="C56" s="63" t="e">
        <f>#REF!</f>
        <v>#REF!</v>
      </c>
      <c r="D56" s="63" t="e">
        <f>#REF!</f>
        <v>#REF!</v>
      </c>
      <c r="E56" s="63">
        <v>340000</v>
      </c>
      <c r="F56" s="63">
        <v>297982</v>
      </c>
      <c r="G56" s="29">
        <v>87.6</v>
      </c>
      <c r="H56" s="29" t="e">
        <f>IF(D56=0,0,F56/D56%)</f>
        <v>#REF!</v>
      </c>
      <c r="I56" s="22">
        <f t="shared" si="9"/>
        <v>-42018</v>
      </c>
      <c r="J56" s="22" t="e">
        <f aca="true" t="shared" si="13" ref="J56:J65">F56-D56</f>
        <v>#REF!</v>
      </c>
      <c r="K56" s="76" t="e">
        <f>#REF!</f>
        <v>#REF!</v>
      </c>
      <c r="L56" s="77" t="e">
        <f t="shared" si="11"/>
        <v>#REF!</v>
      </c>
      <c r="M56" s="78" t="e">
        <f t="shared" si="12"/>
        <v>#REF!</v>
      </c>
    </row>
    <row r="57" spans="1:13" s="24" customFormat="1" ht="26.25" customHeight="1">
      <c r="A57" s="26" t="s">
        <v>50</v>
      </c>
      <c r="B57" s="18" t="s">
        <v>51</v>
      </c>
      <c r="C57" s="63" t="e">
        <f>#REF!+#REF!+#REF!</f>
        <v>#REF!</v>
      </c>
      <c r="D57" s="63" t="e">
        <f>#REF!+#REF!+#REF!</f>
        <v>#REF!</v>
      </c>
      <c r="E57" s="63">
        <v>9930160</v>
      </c>
      <c r="F57" s="63">
        <v>9645796</v>
      </c>
      <c r="G57" s="29">
        <v>97.1</v>
      </c>
      <c r="H57" s="29" t="e">
        <f>IF(D57=0,0,F57/D57%)</f>
        <v>#REF!</v>
      </c>
      <c r="I57" s="22">
        <f t="shared" si="9"/>
        <v>-284364</v>
      </c>
      <c r="J57" s="22" t="e">
        <f t="shared" si="13"/>
        <v>#REF!</v>
      </c>
      <c r="K57" s="76" t="e">
        <f>#REF!+#REF!+#REF!</f>
        <v>#REF!</v>
      </c>
      <c r="L57" s="77" t="e">
        <f t="shared" si="11"/>
        <v>#REF!</v>
      </c>
      <c r="M57" s="78" t="e">
        <f t="shared" si="12"/>
        <v>#REF!</v>
      </c>
    </row>
    <row r="58" spans="1:13" s="24" customFormat="1" ht="24" customHeight="1">
      <c r="A58" s="26" t="s">
        <v>52</v>
      </c>
      <c r="B58" s="19" t="s">
        <v>53</v>
      </c>
      <c r="C58" s="63" t="e">
        <f>#REF!+#REF!+#REF!+#REF!+#REF!</f>
        <v>#REF!</v>
      </c>
      <c r="D58" s="63" t="e">
        <f>#REF!+#REF!+#REF!+#REF!+#REF!</f>
        <v>#REF!</v>
      </c>
      <c r="E58" s="63">
        <v>773590</v>
      </c>
      <c r="F58" s="63">
        <v>773416</v>
      </c>
      <c r="G58" s="29">
        <v>100</v>
      </c>
      <c r="H58" s="29" t="e">
        <f aca="true" t="shared" si="14" ref="H58:H65">IF(D58=0,0,F58/D58%)</f>
        <v>#REF!</v>
      </c>
      <c r="I58" s="22">
        <f t="shared" si="9"/>
        <v>-174</v>
      </c>
      <c r="J58" s="22" t="e">
        <f t="shared" si="13"/>
        <v>#REF!</v>
      </c>
      <c r="K58" s="76" t="e">
        <f>#REF!+#REF!+#REF!+#REF!+#REF!</f>
        <v>#REF!</v>
      </c>
      <c r="L58" s="77" t="e">
        <f t="shared" si="11"/>
        <v>#REF!</v>
      </c>
      <c r="M58" s="78" t="e">
        <f t="shared" si="12"/>
        <v>#REF!</v>
      </c>
    </row>
    <row r="59" spans="1:13" s="10" customFormat="1" ht="18.75" customHeight="1">
      <c r="A59" s="26" t="s">
        <v>54</v>
      </c>
      <c r="B59" s="16" t="s">
        <v>11</v>
      </c>
      <c r="C59" s="64">
        <v>300000</v>
      </c>
      <c r="D59" s="64">
        <v>192000</v>
      </c>
      <c r="E59" s="64">
        <v>192000</v>
      </c>
      <c r="F59" s="64"/>
      <c r="G59" s="7">
        <f>IF(E59=0,0,F59/E59%)</f>
        <v>0</v>
      </c>
      <c r="H59" s="7">
        <f t="shared" si="14"/>
        <v>0</v>
      </c>
      <c r="I59" s="8">
        <f>F59-E59</f>
        <v>-192000</v>
      </c>
      <c r="J59" s="8">
        <f t="shared" si="13"/>
        <v>-192000</v>
      </c>
      <c r="K59" s="73"/>
      <c r="L59" s="37">
        <f t="shared" si="11"/>
        <v>0</v>
      </c>
      <c r="M59" s="40">
        <f t="shared" si="12"/>
        <v>0</v>
      </c>
    </row>
    <row r="60" spans="1:13" s="10" customFormat="1" ht="18.75" customHeight="1">
      <c r="A60" s="26" t="s">
        <v>72</v>
      </c>
      <c r="B60" s="16" t="s">
        <v>73</v>
      </c>
      <c r="C60" s="64">
        <v>22300</v>
      </c>
      <c r="D60" s="64">
        <v>22300</v>
      </c>
      <c r="E60" s="64">
        <v>22300</v>
      </c>
      <c r="F60" s="64">
        <v>22300</v>
      </c>
      <c r="G60" s="7">
        <v>100</v>
      </c>
      <c r="H60" s="7">
        <f t="shared" si="14"/>
        <v>100</v>
      </c>
      <c r="I60" s="8">
        <f>F60-E60</f>
        <v>0</v>
      </c>
      <c r="J60" s="8">
        <f t="shared" si="13"/>
        <v>0</v>
      </c>
      <c r="K60" s="81">
        <v>357200</v>
      </c>
      <c r="L60" s="37">
        <f>F60-K60</f>
        <v>-334900</v>
      </c>
      <c r="M60" s="40">
        <f t="shared" si="12"/>
        <v>6.243001119820828</v>
      </c>
    </row>
    <row r="61" spans="1:13" s="10" customFormat="1" ht="51.75" customHeight="1">
      <c r="A61" s="26" t="s">
        <v>55</v>
      </c>
      <c r="B61" s="16" t="s">
        <v>57</v>
      </c>
      <c r="C61" s="64">
        <v>200000</v>
      </c>
      <c r="D61" s="64">
        <v>200000</v>
      </c>
      <c r="E61" s="64">
        <v>200000</v>
      </c>
      <c r="F61" s="64">
        <v>199999</v>
      </c>
      <c r="G61" s="7">
        <v>100</v>
      </c>
      <c r="H61" s="7">
        <f t="shared" si="14"/>
        <v>99.9995</v>
      </c>
      <c r="I61" s="8">
        <f>F61-E61</f>
        <v>-1</v>
      </c>
      <c r="J61" s="8">
        <f t="shared" si="13"/>
        <v>-1</v>
      </c>
      <c r="K61" s="81">
        <v>599999.34</v>
      </c>
      <c r="L61" s="37">
        <f>F61-K61</f>
        <v>-400000.33999999997</v>
      </c>
      <c r="M61" s="40">
        <f t="shared" si="12"/>
        <v>33.33320333319033</v>
      </c>
    </row>
    <row r="62" spans="1:13" s="10" customFormat="1" ht="30.75" customHeight="1">
      <c r="A62" s="26" t="s">
        <v>56</v>
      </c>
      <c r="B62" s="28" t="s">
        <v>47</v>
      </c>
      <c r="C62" s="64">
        <v>77220</v>
      </c>
      <c r="D62" s="64">
        <v>166220</v>
      </c>
      <c r="E62" s="64">
        <v>166220</v>
      </c>
      <c r="F62" s="64">
        <v>111843.72</v>
      </c>
      <c r="G62" s="7">
        <v>67.3</v>
      </c>
      <c r="H62" s="7">
        <f t="shared" si="14"/>
        <v>67.28655998074841</v>
      </c>
      <c r="I62" s="8">
        <f t="shared" si="9"/>
        <v>-54376.28</v>
      </c>
      <c r="J62" s="8">
        <f t="shared" si="13"/>
        <v>-54376.28</v>
      </c>
      <c r="K62" s="81">
        <v>213880</v>
      </c>
      <c r="L62" s="37">
        <f>F62-K62</f>
        <v>-102036.28</v>
      </c>
      <c r="M62" s="40">
        <f t="shared" si="12"/>
        <v>52.29274359453899</v>
      </c>
    </row>
    <row r="63" spans="1:13" s="10" customFormat="1" ht="44.25" customHeight="1">
      <c r="A63" s="26" t="s">
        <v>84</v>
      </c>
      <c r="B63" s="16" t="s">
        <v>78</v>
      </c>
      <c r="C63" s="64"/>
      <c r="D63" s="64">
        <v>130000</v>
      </c>
      <c r="E63" s="64">
        <v>130000</v>
      </c>
      <c r="F63" s="64">
        <v>40000</v>
      </c>
      <c r="G63" s="7">
        <v>30.8</v>
      </c>
      <c r="H63" s="7">
        <f t="shared" si="14"/>
        <v>30.76923076923077</v>
      </c>
      <c r="I63" s="8">
        <f t="shared" si="9"/>
        <v>-90000</v>
      </c>
      <c r="J63" s="8">
        <f t="shared" si="13"/>
        <v>-90000</v>
      </c>
      <c r="K63" s="73">
        <v>16500</v>
      </c>
      <c r="L63" s="37">
        <f t="shared" si="11"/>
        <v>23500</v>
      </c>
      <c r="M63" s="40">
        <f t="shared" si="12"/>
        <v>242.42424242424244</v>
      </c>
    </row>
    <row r="64" spans="1:13" s="24" customFormat="1" ht="44.25" customHeight="1">
      <c r="A64" s="26"/>
      <c r="B64" s="13" t="s">
        <v>12</v>
      </c>
      <c r="C64" s="41" t="e">
        <f>C51+C52+C53+C54+C55+C56+C57+C58+C59+C61+C62+C60</f>
        <v>#REF!</v>
      </c>
      <c r="D64" s="41" t="e">
        <f>D51+D52+D53+D54+D55+D56+D57+D58+D59+D61+D62+D60+D63</f>
        <v>#REF!</v>
      </c>
      <c r="E64" s="41">
        <v>72513890</v>
      </c>
      <c r="F64" s="41">
        <v>64547548</v>
      </c>
      <c r="G64" s="29">
        <v>89</v>
      </c>
      <c r="H64" s="29" t="e">
        <f t="shared" si="14"/>
        <v>#REF!</v>
      </c>
      <c r="I64" s="22">
        <f t="shared" si="9"/>
        <v>-7966342</v>
      </c>
      <c r="J64" s="22" t="e">
        <f t="shared" si="13"/>
        <v>#REF!</v>
      </c>
      <c r="K64" s="76" t="e">
        <f>K51+K52+K53+K54+K55+K56+K57+K58+K59+K60+K61+K62+K63</f>
        <v>#REF!</v>
      </c>
      <c r="L64" s="77" t="e">
        <f t="shared" si="11"/>
        <v>#REF!</v>
      </c>
      <c r="M64" s="78" t="e">
        <f t="shared" si="12"/>
        <v>#REF!</v>
      </c>
    </row>
    <row r="65" spans="1:13" s="10" customFormat="1" ht="20.25" customHeight="1">
      <c r="A65" s="27"/>
      <c r="B65" s="14" t="s">
        <v>4</v>
      </c>
      <c r="C65" s="64"/>
      <c r="D65" s="64"/>
      <c r="E65" s="64"/>
      <c r="F65" s="64"/>
      <c r="G65" s="7">
        <f>IF(E65=0,0,F65/E65%)</f>
        <v>0</v>
      </c>
      <c r="H65" s="7">
        <f t="shared" si="14"/>
        <v>0</v>
      </c>
      <c r="I65" s="22">
        <f>F65-E65</f>
        <v>0</v>
      </c>
      <c r="J65" s="22">
        <f t="shared" si="13"/>
        <v>0</v>
      </c>
      <c r="K65" s="73"/>
      <c r="L65" s="37">
        <f t="shared" si="11"/>
        <v>0</v>
      </c>
      <c r="M65" s="40">
        <f t="shared" si="12"/>
        <v>0</v>
      </c>
    </row>
    <row r="66" spans="1:13" s="24" customFormat="1" ht="21.75" customHeight="1">
      <c r="A66" s="26"/>
      <c r="B66" s="13" t="s">
        <v>13</v>
      </c>
      <c r="C66" s="41" t="e">
        <f>#REF!+#REF!+#REF!+#REF!+#REF!+#REF!+#REF!+#REF!+#REF!</f>
        <v>#REF!</v>
      </c>
      <c r="D66" s="41" t="e">
        <f>#REF!+#REF!+#REF!+#REF!+#REF!+#REF!+#REF!+#REF!+#REF!</f>
        <v>#REF!</v>
      </c>
      <c r="E66" s="41">
        <v>10085121</v>
      </c>
      <c r="F66" s="41">
        <v>9758889</v>
      </c>
      <c r="G66" s="29">
        <v>96.8</v>
      </c>
      <c r="H66" s="29" t="e">
        <f>IF(D66=0,0,F66/D66%)</f>
        <v>#REF!</v>
      </c>
      <c r="I66" s="22">
        <f>F66-E66</f>
        <v>-326232</v>
      </c>
      <c r="J66" s="22" t="e">
        <f>F66-D66</f>
        <v>#REF!</v>
      </c>
      <c r="K66" s="76" t="e">
        <f>#REF!+#REF!+#REF!+#REF!+#REF!+#REF!+#REF!+#REF!</f>
        <v>#REF!</v>
      </c>
      <c r="L66" s="77" t="e">
        <f>IF(K66=0,0,F66-K66)</f>
        <v>#REF!</v>
      </c>
      <c r="M66" s="78" t="e">
        <f>IF(K66=0,0,F66/K66*100)</f>
        <v>#REF!</v>
      </c>
    </row>
    <row r="67" spans="1:13" s="10" customFormat="1" ht="19.5" customHeight="1">
      <c r="A67" s="27"/>
      <c r="B67" s="13" t="s">
        <v>60</v>
      </c>
      <c r="C67" s="41"/>
      <c r="D67" s="41"/>
      <c r="E67" s="41"/>
      <c r="F67" s="41"/>
      <c r="G67" s="7"/>
      <c r="H67" s="7"/>
      <c r="I67" s="22"/>
      <c r="J67" s="22"/>
      <c r="K67" s="73"/>
      <c r="L67" s="37">
        <f>IF(K67=0,0,F67-K67)</f>
        <v>0</v>
      </c>
      <c r="M67" s="40">
        <f>IF(K67=0,0,F67/K67*100)</f>
        <v>0</v>
      </c>
    </row>
    <row r="68" spans="1:13" s="10" customFormat="1" ht="18" customHeight="1">
      <c r="A68" s="27"/>
      <c r="B68" s="13" t="s">
        <v>14</v>
      </c>
      <c r="C68" s="41" t="e">
        <f>C64+C66</f>
        <v>#REF!</v>
      </c>
      <c r="D68" s="41" t="e">
        <f>D64+D66+D67</f>
        <v>#REF!</v>
      </c>
      <c r="E68" s="41">
        <v>82599011</v>
      </c>
      <c r="F68" s="41">
        <v>74306437</v>
      </c>
      <c r="G68" s="7">
        <v>90</v>
      </c>
      <c r="H68" s="7" t="e">
        <f>IF(D68=0,0,F68/D68%)</f>
        <v>#REF!</v>
      </c>
      <c r="I68" s="22">
        <f>F68-E68</f>
        <v>-8292574</v>
      </c>
      <c r="J68" s="22" t="e">
        <f>F68-D68</f>
        <v>#REF!</v>
      </c>
      <c r="K68" s="41" t="e">
        <f>K66+K64</f>
        <v>#REF!</v>
      </c>
      <c r="L68" s="37" t="e">
        <f>IF(K68=0,0,F68-K68)</f>
        <v>#REF!</v>
      </c>
      <c r="M68" s="40" t="e">
        <f>IF(K68=0,0,F68/K68*100)</f>
        <v>#REF!</v>
      </c>
    </row>
    <row r="69" spans="1:11" s="10" customFormat="1" ht="15" customHeight="1">
      <c r="A69" s="30"/>
      <c r="B69" s="31"/>
      <c r="C69" s="66"/>
      <c r="D69" s="66"/>
      <c r="E69" s="86"/>
      <c r="F69" s="66"/>
      <c r="G69" s="5"/>
      <c r="H69" s="5"/>
      <c r="I69" s="5"/>
      <c r="J69" s="5"/>
      <c r="K69" s="67"/>
    </row>
    <row r="70" spans="1:11" s="10" customFormat="1" ht="18">
      <c r="A70" s="30"/>
      <c r="B70" s="5"/>
      <c r="C70" s="66"/>
      <c r="D70" s="66"/>
      <c r="E70" s="86"/>
      <c r="F70" s="66" t="s">
        <v>18</v>
      </c>
      <c r="G70" s="5"/>
      <c r="H70" s="5"/>
      <c r="I70" s="5"/>
      <c r="J70" s="5"/>
      <c r="K70" s="67"/>
    </row>
    <row r="71" spans="1:11" s="10" customFormat="1" ht="18">
      <c r="A71" s="30"/>
      <c r="B71" s="5"/>
      <c r="C71" s="66"/>
      <c r="D71" s="66"/>
      <c r="E71" s="86"/>
      <c r="F71" s="66"/>
      <c r="G71" s="5"/>
      <c r="H71" s="5"/>
      <c r="I71" s="5"/>
      <c r="J71" s="5"/>
      <c r="K71" s="67"/>
    </row>
    <row r="72" spans="1:11" s="10" customFormat="1" ht="18">
      <c r="A72" s="30"/>
      <c r="B72" s="5"/>
      <c r="C72" s="67"/>
      <c r="D72" s="67"/>
      <c r="E72" s="86"/>
      <c r="F72" s="67"/>
      <c r="G72" s="5"/>
      <c r="H72" s="5"/>
      <c r="I72" s="5"/>
      <c r="J72" s="5"/>
      <c r="K72" s="67"/>
    </row>
    <row r="73" spans="1:11" s="10" customFormat="1" ht="18">
      <c r="A73" s="32"/>
      <c r="C73" s="67"/>
      <c r="D73" s="67"/>
      <c r="E73" s="87"/>
      <c r="F73" s="67"/>
      <c r="K73" s="67"/>
    </row>
    <row r="74" spans="1:11" s="10" customFormat="1" ht="18">
      <c r="A74" s="32"/>
      <c r="E74" s="20"/>
      <c r="K74" s="67"/>
    </row>
    <row r="75" ht="18">
      <c r="B75" s="5"/>
    </row>
  </sheetData>
  <sheetProtection/>
  <mergeCells count="15">
    <mergeCell ref="I7:J7"/>
    <mergeCell ref="G7:H7"/>
    <mergeCell ref="A5:J5"/>
    <mergeCell ref="I6:J6"/>
    <mergeCell ref="C7:C8"/>
    <mergeCell ref="J1:M1"/>
    <mergeCell ref="J2:M2"/>
    <mergeCell ref="K7:M7"/>
    <mergeCell ref="B7:B8"/>
    <mergeCell ref="A4:J4"/>
    <mergeCell ref="F7:F8"/>
    <mergeCell ref="D7:D8"/>
    <mergeCell ref="E7:E8"/>
    <mergeCell ref="A3:J3"/>
    <mergeCell ref="A7:A8"/>
  </mergeCells>
  <printOptions horizontalCentered="1"/>
  <pageMargins left="0.11811023622047245" right="0.07874015748031496" top="0.1968503937007874" bottom="0.3937007874015748" header="0.15748031496062992" footer="0.15748031496062992"/>
  <pageSetup blackAndWhite="1" fitToHeight="11" horizontalDpi="600" verticalDpi="600" orientation="portrait" paperSize="9" scale="49" r:id="rId1"/>
  <headerFooter alignWithMargins="0">
    <oddFooter>&amp;L&amp;8D:\Arbeit\&amp;F&amp;R&amp;8&amp;P</oddFooter>
  </headerFooter>
  <rowBreaks count="2" manualBreakCount="2">
    <brk id="48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Чарнота Сергій петрович</dc:creator>
  <cp:keywords/>
  <dc:description/>
  <cp:lastModifiedBy>Frime2</cp:lastModifiedBy>
  <cp:lastPrinted>2021-07-02T12:40:45Z</cp:lastPrinted>
  <dcterms:created xsi:type="dcterms:W3CDTF">2002-06-25T12:18:05Z</dcterms:created>
  <dcterms:modified xsi:type="dcterms:W3CDTF">2021-07-02T13:02:30Z</dcterms:modified>
  <cp:category/>
  <cp:version/>
  <cp:contentType/>
  <cp:contentStatus/>
</cp:coreProperties>
</file>