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805" windowWidth="12120" windowHeight="8715" activeTab="0"/>
  </bookViews>
  <sheets>
    <sheet name="Лист1" sheetId="1" r:id="rId1"/>
  </sheets>
  <definedNames>
    <definedName name="_xlnm.Print_Titles" localSheetId="0">'Лист1'!$9:$11</definedName>
    <definedName name="_xlnm.Print_Area" localSheetId="0">'Лист1'!$A$1:$M$221</definedName>
  </definedNames>
  <calcPr fullCalcOnLoad="1"/>
</workbook>
</file>

<file path=xl/sharedStrings.xml><?xml version="1.0" encoding="utf-8"?>
<sst xmlns="http://schemas.openxmlformats.org/spreadsheetml/2006/main" count="307" uniqueCount="252">
  <si>
    <t>НАЗВА</t>
  </si>
  <si>
    <t>ДОХОДИ</t>
  </si>
  <si>
    <t>Загальний фонд</t>
  </si>
  <si>
    <t>Інші надходження</t>
  </si>
  <si>
    <t>Спеціальний фонд</t>
  </si>
  <si>
    <t>ВИДАТКИ</t>
  </si>
  <si>
    <t>Державне управління</t>
  </si>
  <si>
    <t>Освіта</t>
  </si>
  <si>
    <t>Охорона здоров’я</t>
  </si>
  <si>
    <t>Соціальний захист та соціальне забезпечення</t>
  </si>
  <si>
    <t>Культура і містецтво</t>
  </si>
  <si>
    <t>Резервний фонд</t>
  </si>
  <si>
    <t>РАЗОМ ВИДАТКІВ ЗАГАЛЬНОГО ФОНДУ</t>
  </si>
  <si>
    <t>РАЗОМ ВИДАТКІВ СПЕЦІАЛЬНОГО ФОНДУ</t>
  </si>
  <si>
    <t>ВСЬОГО ВИДАТКІВ</t>
  </si>
  <si>
    <t>Перевищення доходів над видатками</t>
  </si>
  <si>
    <t>010000</t>
  </si>
  <si>
    <t>ВСЬОГО ДОХОДІВ</t>
  </si>
  <si>
    <t>РАЗОМ ДОХОДІВ СПЕЦІАЛЬНОГО ФОНДУ</t>
  </si>
  <si>
    <t>РАЗОМ ДОХОДІВ ЗАГАЛЬНОГО ФОНДУ</t>
  </si>
  <si>
    <t xml:space="preserve"> </t>
  </si>
  <si>
    <t>090209</t>
  </si>
  <si>
    <t>Інші пільги гром. які постражд. внаслід Чорноб катастрофи</t>
  </si>
  <si>
    <t>Фізична культура і спорт</t>
  </si>
  <si>
    <t xml:space="preserve">Інші субвенції </t>
  </si>
  <si>
    <t>250339</t>
  </si>
  <si>
    <t xml:space="preserve">Субвенція з ДБ місцевим бюджетам на заходи з енергозбереження, у т. ч.оснащення інженерних вводів засобами обліку споживання води, будівницво газопроводів і газифікацію населених пунктів </t>
  </si>
  <si>
    <t>250380</t>
  </si>
  <si>
    <t>грн.</t>
  </si>
  <si>
    <t>Внески органів місцевого самоврядування у статутні фонди суб’єктів підприємницької діяльності</t>
  </si>
  <si>
    <t>Податок на прибуток підприємств</t>
  </si>
  <si>
    <t>Субвенція з державного бюджету на фінансування у 2008 році Програм-переможців Всеукраїнського конкурсу проектів та програм розвитку місцевого самоврядування 2007 року</t>
  </si>
  <si>
    <t>250382</t>
  </si>
  <si>
    <t>Додаткова дотація з ДБ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у повному обсязі</t>
  </si>
  <si>
    <t>250319</t>
  </si>
  <si>
    <t>ВСЬОГО ДОХОДІВ ЗАГАЛЬНОГО ФОНДУ БЕЗ УРАХУВАННЯ ТРАНСФЕРТІВ</t>
  </si>
  <si>
    <t>Офіційні трансферти</t>
  </si>
  <si>
    <t>РАЗОМ ТРАНСФЕРТИ</t>
  </si>
  <si>
    <t xml:space="preserve">Код  </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</si>
  <si>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</si>
  <si>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250388</t>
  </si>
  <si>
    <t>Надходження від орендної плати за користування цілісним майновим комплексом та іншим державним майном</t>
  </si>
  <si>
    <t>Надходження від плати за послуги, що надаються бюджетними установами згідно із законодавством</t>
  </si>
  <si>
    <t>Податок на прибуток підприємств та фінансових установ комунальної власності</t>
  </si>
  <si>
    <t>Надходження від орендної плати за користування цілісним майновим комплексом та іншим майном, що перебуває в комунальній власності</t>
  </si>
  <si>
    <t>Плата за послуги, що надаються бюджетними установами згідно з їх основною діяльністю</t>
  </si>
  <si>
    <t>080300</t>
  </si>
  <si>
    <t>080600</t>
  </si>
  <si>
    <t>Поліклініки і амбулаторії (крім спеціалізованих поліклінік та загальних і спеціалізованих стоматологічних поліклінік) </t>
  </si>
  <si>
    <t>Фельдшерсько-акушерські пункти </t>
  </si>
  <si>
    <t>Проведення навчально-тренувальних зборів і змагань з неолімпійських видів спорту</t>
  </si>
  <si>
    <t>Податок на доходи фізичних осіб, що сплачується фізичними особами за результатами річного декларування</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</si>
  <si>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</si>
  <si>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Податок на доходи фізичних осіб, що сплачується податковими агентами, із доходів платника податку інших ніж заробітна плата</t>
  </si>
  <si>
    <t>250354</t>
  </si>
  <si>
    <t>Власні надходження бюджетних установ</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</si>
  <si>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</si>
  <si>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 </t>
  </si>
  <si>
    <t>Податок на доходи фізичних осіб з грошового забезпечення, грошових винагород та інших виплат , одержаних військовослужбовцями та особами для рядового і начальницького складу, що сплачується податковими агентами</t>
  </si>
  <si>
    <t>Освітня субвенція з державного бюджету місцевим бюджетам</t>
  </si>
  <si>
    <t>Медична субвенція з державного бюджету місцевим бюджетам</t>
  </si>
  <si>
    <t>Плата за надання адміністративних послуг</t>
  </si>
  <si>
    <t>250366</t>
  </si>
  <si>
    <t>Субвенція з місцевого бюджету державному бюджету на здійснення заходів щодо соціально-економічного розвитку окремих територій</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</si>
  <si>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</si>
  <si>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позашкільної освіти позашкільними закладами освіти, заходи із позашкільної роботи з дітьми</t>
  </si>
  <si>
    <t>0100</t>
  </si>
  <si>
    <t>1000</t>
  </si>
  <si>
    <t>1020</t>
  </si>
  <si>
    <t>1090</t>
  </si>
  <si>
    <t>2000</t>
  </si>
  <si>
    <t>2010</t>
  </si>
  <si>
    <t>Багатопрофільна стаціонарна медична допомога населенню</t>
  </si>
  <si>
    <t>3000</t>
  </si>
  <si>
    <t>4000</t>
  </si>
  <si>
    <t>4030</t>
  </si>
  <si>
    <t>4060</t>
  </si>
  <si>
    <t>5000</t>
  </si>
  <si>
    <t>5012</t>
  </si>
  <si>
    <t xml:space="preserve">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   </t>
  </si>
  <si>
    <t xml:space="preserve">Частина чистого прибутку (доходу) комунальних унітарних підприємств та їх об’єднань, що вилучається до відповідного місцевого бюджету   </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</si>
  <si>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</si>
  <si>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</si>
  <si>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користування надрами</t>
  </si>
  <si>
    <t>Рентна плата за користування надрами для видобування природного газу</t>
  </si>
  <si>
    <t>Рентна плата за користування надрами для видобування газового конденсату</t>
  </si>
  <si>
    <t>Акцизний податок з реалізації суб`єктами господарювання роздрібної торгівлі підакцизних товарів</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</si>
  <si>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</si>
  <si>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</si>
  <si>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</si>
  <si>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</si>
  <si>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</si>
  <si>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</si>
  <si>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</si>
  <si>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</si>
  <si>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</si>
  <si>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</si>
  <si>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</si>
  <si>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</si>
  <si>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</si>
  <si>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</si>
  <si>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</si>
  <si>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</si>
  <si>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</si>
  <si>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</si>
  <si>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Інші податки та збори</t>
  </si>
  <si>
    <t>Плата за надання інших адміністративних послуг</t>
  </si>
  <si>
    <t>Державне мито</t>
  </si>
  <si>
    <t>Державне мито, що сплачується за місцем розгляду та оформлення документів, у тому числі за оформлення документів на спадщину і дарування  </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</si>
  <si>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</si>
  <si>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</si>
  <si>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 xml:space="preserve">Субвенція з місцевого бюджету за рахунок залишку коштів освітньої субвенції, що утворився на початок бюджетного періоду </t>
  </si>
  <si>
    <t>Субвенція з місцевого бюджету за рахунок залишку коштів медичної субвенції, що утворився на початок бюджетного періоду (передані з районного бюджету)</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</si>
  <si>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</si>
  <si>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Субвенція з місцевого бюджету на виконання інвестиційних проектів</t>
  </si>
  <si>
    <t>Інші субвенції з місцевого бюджету</t>
  </si>
  <si>
    <t>Субвенція з місцевого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кінець 2017 року - на капітальний ремонт огороджувальних конструкцій Ново-Іванівського будинку культури Коломацького району Харківської області (передані з районного бюджету)</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</si>
  <si>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</si>
  <si>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</si>
  <si>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Пальне</t>
  </si>
  <si>
    <t>Транспортний податок з фізичних осіб</t>
  </si>
  <si>
    <t>Адміністративні штрафи та інші санкції</t>
  </si>
  <si>
    <t>Інші неподаткові надходження</t>
  </si>
  <si>
    <t>0150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</si>
  <si>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t>
  </si>
  <si>
    <t>1010</t>
  </si>
  <si>
    <t>Надання дошкільної освіти</t>
  </si>
  <si>
    <t>1100</t>
  </si>
  <si>
    <t>Надання спеціальної освіти школами естетичного виховання (музичними, художніми, хореографічними, театральними, хоровими, мистецькими)</t>
  </si>
  <si>
    <t>1150</t>
  </si>
  <si>
    <t xml:space="preserve">Методичне забезпечення діяльності навчальних закладів </t>
  </si>
  <si>
    <t>1161</t>
  </si>
  <si>
    <t>Забезпечення діяльності інших закладів у сфері освіти</t>
  </si>
  <si>
    <t>1162</t>
  </si>
  <si>
    <t>Інші програми та заходи у сфері освіти</t>
  </si>
  <si>
    <t>2111</t>
  </si>
  <si>
    <t>Первинна медична допомога населенню, що надається центрами первинної медичної медико-санітарної( допомоги)</t>
  </si>
  <si>
    <t>2144</t>
  </si>
  <si>
    <t>Централізовані заходи з лікування хворих на цукровий та нецукровий діабет</t>
  </si>
  <si>
    <t>2146</t>
  </si>
  <si>
    <t>Відшкодування вартості лікарських засобів для лікування окремих захворювань</t>
  </si>
  <si>
    <t>3210</t>
  </si>
  <si>
    <t>Організація та проведення громадських робіт</t>
  </si>
  <si>
    <t>3241</t>
  </si>
  <si>
    <t>Забезпечення діяльності інших закладів у сфері соціального захисту і соціального забезпечення</t>
  </si>
  <si>
    <t>3242</t>
  </si>
  <si>
    <t>Інші заходи у сфері соціального захисту і соціального забезпечення</t>
  </si>
  <si>
    <t>Забезпечення діяльності бібліотек</t>
  </si>
  <si>
    <t>Забезпечення діяльності палаців i будинків культури, клубів, центрів дозвілля та iнших клубних закладів</t>
  </si>
  <si>
    <t>4081</t>
  </si>
  <si>
    <t>Забезпечення діяльності  iнших закладів в галузі культури і мистецтва</t>
  </si>
  <si>
    <t>4082</t>
  </si>
  <si>
    <t>Інші заходи в галузі культури і мистецтва</t>
  </si>
  <si>
    <t>6000</t>
  </si>
  <si>
    <t>Житлово-комунальне господарство</t>
  </si>
  <si>
    <t>6013</t>
  </si>
  <si>
    <t>6030</t>
  </si>
  <si>
    <t>6071</t>
  </si>
  <si>
    <t>Забезпечення діяльності водопровідно-каналізаційного господарства</t>
  </si>
  <si>
    <t>Організація благоустрою населених пунктів</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</si>
  <si>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</si>
  <si>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7000</t>
  </si>
  <si>
    <t>Економічна діяльність</t>
  </si>
  <si>
    <t>7368</t>
  </si>
  <si>
    <t>7370</t>
  </si>
  <si>
    <t>7442</t>
  </si>
  <si>
    <t>7691</t>
  </si>
  <si>
    <t>Виконання інвестиційних проектів за рахунок субвенцій з інших бюджетів</t>
  </si>
  <si>
    <t>Реалізація інших заходів щодо соціально-економічного розвитку територій</t>
  </si>
  <si>
    <t>Утримання та розвиток інших об’єктів транспортної інфраструктури</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</si>
  <si>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</si>
  <si>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8700</t>
  </si>
  <si>
    <t>9410</t>
  </si>
  <si>
    <t>9770</t>
  </si>
  <si>
    <t xml:space="preserve">Субвенція з місцевого бюджету на здійснення переданих видатків у сфері охорони здоров’я за рахунок коштів медичної субвенції </t>
  </si>
  <si>
    <t>8311</t>
  </si>
  <si>
    <t>Охорона та раціональне використання природних ресурсів</t>
  </si>
  <si>
    <t>Акцизний податок з ввезених на митну територію України підакцизних товарів (продукції) </t>
  </si>
  <si>
    <t>Акцизний податок з вироблених в Україні підакцизних товарів (продукції) </t>
  </si>
  <si>
    <t>Адміністративні штрафи та штрафні санкції за порушення законодавства у сфері виробництва та обігу алкогольних напоїв та тютюнових виробів </t>
  </si>
  <si>
    <t>Інші джерела власних надходжень бюджетних установ  </t>
  </si>
  <si>
    <t>Державне мито, пов’язане з видачею та оформленням закордонних паспортів (посвідок) та паспортів громадян України</t>
  </si>
  <si>
    <t>Плата за оренду майна в бюджетних установах</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</si>
  <si>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</si>
  <si>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</si>
  <si>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Нерозподілені видатки</t>
  </si>
  <si>
    <t>План на вказаний період</t>
  </si>
  <si>
    <t>Виконано за звітний період</t>
  </si>
  <si>
    <t>до вказаного періоду</t>
  </si>
  <si>
    <t>% виконання</t>
  </si>
  <si>
    <t xml:space="preserve"> +/- відхилення </t>
  </si>
  <si>
    <t>на вказаний період</t>
  </si>
  <si>
    <t>%</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</si>
  <si>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</si>
  <si>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земелі</t>
  </si>
  <si>
    <t xml:space="preserve">Державне мито, не віднесене до інших категорій </t>
  </si>
  <si>
    <t>Субвенція з державного бюджету місцевим бюджетам на формування інфраструктури об'єднаних територіальних громад</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</si>
  <si>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</si>
  <si>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</si>
  <si>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</si>
  <si>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7322</t>
  </si>
  <si>
    <t>Будівництво медичних установ та закладів</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</si>
  <si>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</si>
  <si>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</si>
  <si>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</si>
  <si>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7362</t>
  </si>
  <si>
    <t>Виконання інвестиційних проектів в рамках формування інфраструктури об`єднаних територіальних громад</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</si>
  <si>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субвенції з державного бюджету</t>
  </si>
  <si>
    <t>7680</t>
  </si>
  <si>
    <t>Членські внески до асоціацій органів місцевого самовряування</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</si>
  <si>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</si>
  <si>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</si>
  <si>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7130</t>
  </si>
  <si>
    <t>Здійснення заходів із землеустрою</t>
  </si>
  <si>
    <t>7367</t>
  </si>
  <si>
    <t xml:space="preserve">Виконання інвестиційних проектів в рамках реалізації заходів, спрямованих на розвиток системи охорони здоров’я у сільській місцевості - на будівництво амбулаторії загальної практики сімейної  медицини за адресою: вул. Пушкіна, 17а, с. Шелестове, Коломацький район, Харківська область </t>
  </si>
  <si>
    <t>7461</t>
  </si>
  <si>
    <t>7462</t>
  </si>
  <si>
    <t>Утримання та розвиток автомобільних доріг та дорожньої інфраструктури за рахунок коштів місцевого бюджету</t>
  </si>
  <si>
    <t>Утримання та розвиток автомобільних доріг та дорожньої інфраструктури за рахунок субвенції з державного бюджету (на капітальний ремонт дороги по вулиці Зерновій в с. Шелестове Коломацького району Харківської області)</t>
  </si>
  <si>
    <t>Субвенція з місцевого бюджету на співфінансування інвестиційних проектів</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</si>
  <si>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кінець 2017 року</t>
  </si>
  <si>
    <t>Надходження бюджетних установ від реалізації в установленому порядку майна (крім нерухомого майна)</t>
  </si>
  <si>
    <t>7363</t>
  </si>
  <si>
    <t xml:space="preserve">Виконання інвестиційних проектів в рамках здійснення заходів щодо соціально-економічного розвитку окремих територій </t>
  </si>
  <si>
    <t>Податки та збори, не віднесені до інших категорій</t>
  </si>
  <si>
    <t>19090000</t>
  </si>
  <si>
    <t>19090100</t>
  </si>
  <si>
    <t>Кошти, що передаються (отримуються), як компенсація із загального фонду державного бюджету бюджетам місцевого самоврядування відповідно до вимог пункту 43 розділу VI "Прикінцеві та перехідні положення" Бюджетного кодексу України та постанови Кабінету Міністрів України від 08.02.2017 № 96 "Деякі питання зарахування частини акцизного податку з виробленого в Україні та ввезеного на митну територію України пального до бюджетів місцевого самоврядування"</t>
  </si>
  <si>
    <t>Затверджений план на 2019 рік</t>
  </si>
  <si>
    <t>Затверджений план з урахуванням змін на 2019 рік</t>
  </si>
  <si>
    <t>до плану на 2019 рік з урахуванням змін</t>
  </si>
  <si>
    <t>Відповідний період 2018 року</t>
  </si>
  <si>
    <t>9110</t>
  </si>
  <si>
    <t>Реверсна дотація</t>
  </si>
  <si>
    <t>1170</t>
  </si>
  <si>
    <t>Забезпечення діяльності інклюзивно-ресурсних центрів</t>
  </si>
  <si>
    <t>Утримання та розаиток автомобільних доріг та дорожньої інфраструктури за рахунок коштів місцевого бюджету</t>
  </si>
  <si>
    <t>Різниця з відповідними надходженнями/видатками 2019 року</t>
  </si>
  <si>
    <t>Надходження/Видатки</t>
  </si>
  <si>
    <t>Рентна плата за користування надрами для видобування корисних копалин загальнодержавного значення</t>
  </si>
  <si>
    <t>Субвенція з місцевого бюджету на здійснення переданих видатків у сфері освіти за рахунок коштів освітньої субвенції</t>
  </si>
  <si>
    <t>ВСЬОГО ДОХОДІВ СПЕЦІАЛЬНОГО ФОНДУ (БЕЗ УРАХУВАННЯ ТРАНСФЕРТІВ)</t>
  </si>
  <si>
    <t>Рентна плата за спеціальне використання лісових ресурсів в частині деревини, заготовленої в порядку рубок головного користування</t>
  </si>
  <si>
    <t>7350</t>
  </si>
  <si>
    <t>Розроблення схем планування та забудови територій (містобудівної документації)</t>
  </si>
  <si>
    <t>Оперативна Інформація</t>
  </si>
  <si>
    <t xml:space="preserve"> про виконання селищного бюджету Коломацької селищної об’єднаної територіальної громади</t>
  </si>
  <si>
    <t xml:space="preserve">Начальник фінансового управління
Коломацької селищної ради
</t>
  </si>
  <si>
    <t>Г.М. Паймаш</t>
  </si>
  <si>
    <t>за  січень - липень 2019 року</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</si>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</sst>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
    <numFmt numFmtId="186" formatCode="[$-FC19]d\ mmmm\ yyyy\ &quot;г.&quot;"/>
  </numFmts>
  <fonts count="51">
    <font>
      <sz val="12"/>
      <name val="Arial Cyr"/>
      <family val="0"/>
    </font>
    <font>
      <sz val="14"/>
      <name val="Arial Cyr"/>
      <family val="2"/>
    </font>
    <font>
      <u val="single"/>
      <sz val="9"/>
      <color indexed="12"/>
      <name val="Arial Cyr"/>
      <family val="0"/>
    </font>
    <font>
      <u val="single"/>
      <sz val="9"/>
      <color indexed="36"/>
      <name val="Arial Cyr"/>
      <family val="0"/>
    </font>
    <font>
      <sz val="12"/>
      <name val="Arial"/>
      <family val="2"/>
    </font>
    <font>
      <sz val="14"/>
      <name val="Arial"/>
      <family val="2"/>
    </font>
    <font>
      <sz val="10"/>
      <name val="Arial Cyr"/>
      <family val="0"/>
    </font>
    <font>
      <sz val="12"/>
      <color indexed="10"/>
      <name val="Arial Cyr"/>
      <family val="0"/>
    </font>
    <font>
      <b/>
      <sz val="14"/>
      <name val="Arial"/>
      <family val="2"/>
    </font>
    <font>
      <b/>
      <i/>
      <sz val="14"/>
      <name val="Arial"/>
      <family val="2"/>
    </font>
    <font>
      <b/>
      <sz val="14"/>
      <name val="Arial Cyr"/>
      <family val="0"/>
    </font>
    <font>
      <sz val="14"/>
      <color indexed="10"/>
      <name val="Arial"/>
      <family val="2"/>
    </font>
    <font>
      <sz val="14"/>
      <color indexed="10"/>
      <name val="Arial Cyr"/>
      <family val="0"/>
    </font>
    <font>
      <sz val="10"/>
      <name val="Times New Roman"/>
      <family val="1"/>
    </font>
    <font>
      <sz val="14"/>
      <color indexed="8"/>
      <name val="Arial"/>
      <family val="2"/>
    </font>
    <font>
      <b/>
      <sz val="14"/>
      <color indexed="8"/>
      <name val="Arial"/>
      <family val="2"/>
    </font>
    <font>
      <sz val="14"/>
      <color indexed="8"/>
      <name val="Arial Cyr"/>
      <family val="0"/>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0"/>
      <color theme="1"/>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8"/>
      </left>
      <right>
        <color indexed="8"/>
      </right>
      <top style="thin">
        <color indexed="8"/>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6" fillId="0" borderId="0">
      <alignment/>
      <protection/>
    </xf>
    <xf numFmtId="0" fontId="13" fillId="0" borderId="0">
      <alignment/>
      <protection/>
    </xf>
    <xf numFmtId="0" fontId="13" fillId="0" borderId="0">
      <alignment/>
      <protection/>
    </xf>
    <xf numFmtId="0" fontId="13" fillId="0" borderId="0">
      <alignment/>
      <protection/>
    </xf>
    <xf numFmtId="0" fontId="3"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0" fillId="32" borderId="0" applyNumberFormat="0" applyBorder="0" applyAlignment="0" applyProtection="0"/>
  </cellStyleXfs>
  <cellXfs count="116">
    <xf numFmtId="0" fontId="0" fillId="0" borderId="0" xfId="0" applyAlignment="1">
      <alignment/>
    </xf>
    <xf numFmtId="0" fontId="0" fillId="0" borderId="0" xfId="0" applyAlignment="1" applyProtection="1">
      <alignment/>
      <protection locked="0"/>
    </xf>
    <xf numFmtId="0" fontId="0" fillId="0" borderId="0" xfId="0" applyAlignment="1" applyProtection="1">
      <alignment horizontal="center"/>
      <protection locked="0"/>
    </xf>
    <xf numFmtId="0" fontId="4" fillId="0" borderId="1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xf>
    <xf numFmtId="0" fontId="5" fillId="0" borderId="0" xfId="0" applyFont="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7" fillId="0" borderId="0" xfId="0" applyFont="1" applyAlignment="1" applyProtection="1">
      <alignment/>
      <protection locked="0"/>
    </xf>
    <xf numFmtId="180" fontId="5" fillId="33" borderId="10" xfId="0" applyNumberFormat="1" applyFont="1" applyFill="1" applyBorder="1" applyAlignment="1" applyProtection="1">
      <alignment horizontal="right"/>
      <protection/>
    </xf>
    <xf numFmtId="3" fontId="5" fillId="33" borderId="10" xfId="0" applyNumberFormat="1" applyFont="1" applyFill="1" applyBorder="1" applyAlignment="1" applyProtection="1">
      <alignment horizontal="right"/>
      <protection/>
    </xf>
    <xf numFmtId="0" fontId="5" fillId="0" borderId="10" xfId="0" applyFont="1" applyBorder="1" applyAlignment="1" applyProtection="1">
      <alignment horizontal="center" vertical="center"/>
      <protection locked="0"/>
    </xf>
    <xf numFmtId="3" fontId="5" fillId="0" borderId="10" xfId="0" applyNumberFormat="1" applyFont="1" applyBorder="1" applyAlignment="1" applyProtection="1">
      <alignment horizontal="right"/>
      <protection locked="0"/>
    </xf>
    <xf numFmtId="3" fontId="5" fillId="0" borderId="10" xfId="0" applyNumberFormat="1" applyFont="1" applyBorder="1" applyAlignment="1">
      <alignment/>
    </xf>
    <xf numFmtId="0" fontId="1" fillId="0" borderId="0" xfId="0" applyFont="1" applyAlignment="1" applyProtection="1">
      <alignment/>
      <protection locked="0"/>
    </xf>
    <xf numFmtId="0" fontId="5" fillId="0" borderId="10" xfId="0" applyFont="1" applyBorder="1" applyAlignment="1" applyProtection="1">
      <alignment horizontal="center" vertical="center" wrapText="1"/>
      <protection locked="0"/>
    </xf>
    <xf numFmtId="0" fontId="5" fillId="0" borderId="10" xfId="0" applyFont="1" applyBorder="1" applyAlignment="1" applyProtection="1">
      <alignment horizontal="center" vertical="top"/>
      <protection locked="0"/>
    </xf>
    <xf numFmtId="0" fontId="8" fillId="0" borderId="10" xfId="0" applyFont="1" applyBorder="1" applyAlignment="1" applyProtection="1">
      <alignment horizontal="center" vertical="center" wrapText="1"/>
      <protection locked="0"/>
    </xf>
    <xf numFmtId="180" fontId="5" fillId="0" borderId="10" xfId="0" applyNumberFormat="1" applyFont="1" applyBorder="1" applyAlignment="1" applyProtection="1">
      <alignment vertical="top"/>
      <protection locked="0"/>
    </xf>
    <xf numFmtId="0" fontId="9" fillId="0" borderId="10"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protection locked="0"/>
    </xf>
    <xf numFmtId="0" fontId="8" fillId="0" borderId="10" xfId="0" applyFont="1" applyBorder="1" applyAlignment="1" applyProtection="1">
      <alignment vertical="center" wrapText="1"/>
      <protection locked="0"/>
    </xf>
    <xf numFmtId="0" fontId="5" fillId="0" borderId="10" xfId="0" applyFont="1" applyBorder="1" applyAlignment="1">
      <alignment vertical="center" wrapText="1"/>
    </xf>
    <xf numFmtId="3" fontId="1" fillId="0" borderId="10" xfId="0" applyNumberFormat="1" applyFont="1" applyBorder="1" applyAlignment="1">
      <alignment/>
    </xf>
    <xf numFmtId="0" fontId="5" fillId="0" borderId="10" xfId="0" applyFont="1" applyBorder="1" applyAlignment="1" applyProtection="1">
      <alignment vertical="center" wrapText="1"/>
      <protection locked="0"/>
    </xf>
    <xf numFmtId="0" fontId="8" fillId="0" borderId="10" xfId="0" applyFont="1" applyBorder="1" applyAlignment="1">
      <alignment vertical="center" wrapText="1"/>
    </xf>
    <xf numFmtId="0" fontId="8" fillId="0" borderId="10" xfId="0" applyFont="1" applyBorder="1" applyAlignment="1" applyProtection="1">
      <alignment vertical="center"/>
      <protection locked="0"/>
    </xf>
    <xf numFmtId="0" fontId="10" fillId="0" borderId="10" xfId="0" applyFont="1" applyFill="1" applyBorder="1" applyAlignment="1">
      <alignment vertical="center" wrapText="1"/>
    </xf>
    <xf numFmtId="0" fontId="1" fillId="0" borderId="10" xfId="0" applyFont="1" applyFill="1" applyBorder="1" applyAlignment="1">
      <alignment horizontal="left" wrapText="1"/>
    </xf>
    <xf numFmtId="0" fontId="1" fillId="0" borderId="10" xfId="0" applyFont="1" applyFill="1" applyBorder="1" applyAlignment="1">
      <alignment vertical="center" wrapText="1"/>
    </xf>
    <xf numFmtId="0" fontId="1" fillId="34" borderId="10" xfId="0" applyFont="1" applyFill="1" applyBorder="1" applyAlignment="1">
      <alignment vertical="center" wrapText="1"/>
    </xf>
    <xf numFmtId="0" fontId="5" fillId="0" borderId="10" xfId="0" applyFont="1" applyBorder="1" applyAlignment="1">
      <alignment vertical="center"/>
    </xf>
    <xf numFmtId="0" fontId="8" fillId="0" borderId="10" xfId="0" applyFont="1" applyBorder="1" applyAlignment="1">
      <alignment vertical="center"/>
    </xf>
    <xf numFmtId="3" fontId="11" fillId="0" borderId="10" xfId="0" applyNumberFormat="1" applyFont="1" applyBorder="1" applyAlignment="1" applyProtection="1">
      <alignment horizontal="right"/>
      <protection locked="0"/>
    </xf>
    <xf numFmtId="0" fontId="12" fillId="0" borderId="0" xfId="0" applyFont="1" applyAlignment="1" applyProtection="1">
      <alignment/>
      <protection locked="0"/>
    </xf>
    <xf numFmtId="0" fontId="5" fillId="0" borderId="10" xfId="0" applyFont="1" applyBorder="1" applyAlignment="1" applyProtection="1">
      <alignment vertical="center"/>
      <protection locked="0"/>
    </xf>
    <xf numFmtId="0" fontId="8" fillId="0" borderId="10" xfId="0" applyFont="1" applyBorder="1" applyAlignment="1" applyProtection="1">
      <alignment horizontal="left" vertical="center" wrapText="1"/>
      <protection locked="0"/>
    </xf>
    <xf numFmtId="3" fontId="8" fillId="33" borderId="10" xfId="0" applyNumberFormat="1" applyFont="1" applyFill="1" applyBorder="1" applyAlignment="1" applyProtection="1">
      <alignment horizontal="right"/>
      <protection/>
    </xf>
    <xf numFmtId="0" fontId="1" fillId="0" borderId="10" xfId="0" applyFont="1" applyBorder="1" applyAlignment="1">
      <alignment vertical="center" wrapText="1"/>
    </xf>
    <xf numFmtId="3" fontId="8" fillId="33" borderId="10" xfId="0" applyNumberFormat="1" applyFont="1" applyFill="1" applyBorder="1" applyAlignment="1" applyProtection="1">
      <alignment horizontal="right"/>
      <protection locked="0"/>
    </xf>
    <xf numFmtId="0" fontId="10" fillId="0" borderId="0" xfId="0" applyFont="1" applyAlignment="1" applyProtection="1">
      <alignment/>
      <protection locked="0"/>
    </xf>
    <xf numFmtId="0" fontId="8" fillId="0" borderId="10" xfId="0" applyFont="1" applyBorder="1" applyAlignment="1" applyProtection="1">
      <alignment horizontal="center" vertical="top"/>
      <protection locked="0"/>
    </xf>
    <xf numFmtId="0" fontId="1" fillId="0" borderId="10" xfId="0" applyFont="1" applyBorder="1" applyAlignment="1">
      <alignment vertical="center"/>
    </xf>
    <xf numFmtId="0" fontId="1" fillId="0" borderId="10" xfId="0" applyNumberFormat="1" applyFont="1" applyBorder="1" applyAlignment="1">
      <alignment vertical="center" wrapText="1"/>
    </xf>
    <xf numFmtId="0" fontId="10" fillId="0" borderId="10" xfId="0" applyFont="1" applyBorder="1" applyAlignment="1">
      <alignment vertical="center" wrapText="1"/>
    </xf>
    <xf numFmtId="49" fontId="8" fillId="0" borderId="10" xfId="0" applyNumberFormat="1" applyFont="1" applyBorder="1" applyAlignment="1" applyProtection="1">
      <alignment horizontal="center" vertical="center"/>
      <protection locked="0"/>
    </xf>
    <xf numFmtId="49" fontId="5" fillId="0" borderId="10" xfId="0" applyNumberFormat="1" applyFont="1" applyBorder="1" applyAlignment="1" applyProtection="1">
      <alignment horizontal="center" vertical="center"/>
      <protection locked="0"/>
    </xf>
    <xf numFmtId="2" fontId="5" fillId="0" borderId="10" xfId="0" applyNumberFormat="1" applyFont="1" applyBorder="1" applyAlignment="1">
      <alignment vertical="center" wrapText="1"/>
    </xf>
    <xf numFmtId="0" fontId="10" fillId="0" borderId="10" xfId="53" applyFont="1" applyFill="1" applyBorder="1" applyAlignment="1" applyProtection="1">
      <alignment vertical="center" wrapText="1"/>
      <protection/>
    </xf>
    <xf numFmtId="0" fontId="5" fillId="0" borderId="10" xfId="0" applyFont="1" applyBorder="1" applyAlignment="1" applyProtection="1">
      <alignment horizontal="left" vertical="top" wrapText="1"/>
      <protection locked="0"/>
    </xf>
    <xf numFmtId="0" fontId="5" fillId="0" borderId="10" xfId="0" applyNumberFormat="1" applyFont="1" applyBorder="1" applyAlignment="1" applyProtection="1">
      <alignment vertical="top" wrapText="1"/>
      <protection locked="0"/>
    </xf>
    <xf numFmtId="0" fontId="5" fillId="0" borderId="10" xfId="0" applyFont="1" applyBorder="1" applyAlignment="1" applyProtection="1">
      <alignment vertical="top" wrapText="1"/>
      <protection locked="0"/>
    </xf>
    <xf numFmtId="0" fontId="5" fillId="0" borderId="10" xfId="0" applyFont="1" applyBorder="1" applyAlignment="1" applyProtection="1">
      <alignment wrapText="1"/>
      <protection locked="0"/>
    </xf>
    <xf numFmtId="0" fontId="1" fillId="0" borderId="10" xfId="53" applyFont="1" applyFill="1" applyBorder="1" applyAlignment="1" applyProtection="1">
      <alignment vertical="center" wrapText="1"/>
      <protection/>
    </xf>
    <xf numFmtId="180" fontId="8" fillId="33" borderId="10" xfId="0" applyNumberFormat="1" applyFont="1" applyFill="1" applyBorder="1" applyAlignment="1" applyProtection="1">
      <alignment horizontal="right"/>
      <protection/>
    </xf>
    <xf numFmtId="0" fontId="5" fillId="0" borderId="0" xfId="0" applyFont="1" applyAlignment="1" applyProtection="1">
      <alignment horizontal="center"/>
      <protection locked="0"/>
    </xf>
    <xf numFmtId="0" fontId="5" fillId="0" borderId="0" xfId="0" applyFont="1" applyAlignment="1" applyProtection="1">
      <alignment vertical="center"/>
      <protection locked="0"/>
    </xf>
    <xf numFmtId="0" fontId="11" fillId="0" borderId="0" xfId="0" applyFont="1" applyAlignment="1" applyProtection="1">
      <alignment/>
      <protection locked="0"/>
    </xf>
    <xf numFmtId="0" fontId="1" fillId="0" borderId="0" xfId="0" applyFont="1" applyAlignment="1" applyProtection="1">
      <alignment horizontal="center"/>
      <protection locked="0"/>
    </xf>
    <xf numFmtId="0" fontId="12" fillId="0" borderId="0" xfId="0" applyFont="1" applyAlignment="1" applyProtection="1">
      <alignment/>
      <protection locked="0"/>
    </xf>
    <xf numFmtId="0" fontId="0" fillId="0" borderId="10" xfId="0" applyFont="1" applyBorder="1" applyAlignment="1" applyProtection="1">
      <alignment/>
      <protection locked="0"/>
    </xf>
    <xf numFmtId="0" fontId="1" fillId="0" borderId="10" xfId="0" applyFont="1" applyBorder="1" applyAlignment="1" applyProtection="1">
      <alignment/>
      <protection locked="0"/>
    </xf>
    <xf numFmtId="0" fontId="1" fillId="0" borderId="10"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protection locked="0"/>
    </xf>
    <xf numFmtId="3" fontId="1" fillId="0" borderId="10" xfId="0" applyNumberFormat="1" applyFont="1" applyBorder="1" applyAlignment="1" applyProtection="1">
      <alignment/>
      <protection locked="0"/>
    </xf>
    <xf numFmtId="3" fontId="1" fillId="33" borderId="10" xfId="0" applyNumberFormat="1" applyFont="1" applyFill="1" applyBorder="1" applyAlignment="1" applyProtection="1">
      <alignment/>
      <protection locked="0"/>
    </xf>
    <xf numFmtId="180" fontId="5" fillId="0" borderId="10" xfId="0" applyNumberFormat="1" applyFont="1" applyFill="1" applyBorder="1" applyAlignment="1" applyProtection="1">
      <alignment vertical="top"/>
      <protection/>
    </xf>
    <xf numFmtId="0" fontId="1" fillId="0" borderId="10" xfId="0" applyFont="1" applyFill="1" applyBorder="1" applyAlignment="1" applyProtection="1">
      <alignment/>
      <protection locked="0"/>
    </xf>
    <xf numFmtId="3" fontId="10" fillId="33" borderId="10" xfId="0" applyNumberFormat="1" applyFont="1" applyFill="1" applyBorder="1" applyAlignment="1" applyProtection="1">
      <alignment/>
      <protection locked="0"/>
    </xf>
    <xf numFmtId="180" fontId="1" fillId="33" borderId="10" xfId="0" applyNumberFormat="1" applyFont="1" applyFill="1" applyBorder="1" applyAlignment="1" applyProtection="1">
      <alignment/>
      <protection locked="0"/>
    </xf>
    <xf numFmtId="180" fontId="10" fillId="33" borderId="10" xfId="0" applyNumberFormat="1" applyFont="1" applyFill="1" applyBorder="1" applyAlignment="1" applyProtection="1">
      <alignment/>
      <protection locked="0"/>
    </xf>
    <xf numFmtId="3" fontId="8" fillId="0" borderId="10" xfId="0" applyNumberFormat="1" applyFont="1" applyBorder="1" applyAlignment="1" applyProtection="1">
      <alignment horizontal="right"/>
      <protection locked="0"/>
    </xf>
    <xf numFmtId="3" fontId="8" fillId="0" borderId="10" xfId="0" applyNumberFormat="1" applyFont="1" applyFill="1" applyBorder="1" applyAlignment="1" applyProtection="1">
      <alignment horizontal="right"/>
      <protection/>
    </xf>
    <xf numFmtId="3" fontId="5" fillId="0" borderId="10" xfId="0" applyNumberFormat="1" applyFont="1" applyFill="1" applyBorder="1" applyAlignment="1" applyProtection="1">
      <alignment horizontal="right"/>
      <protection/>
    </xf>
    <xf numFmtId="4" fontId="5" fillId="33" borderId="10" xfId="0" applyNumberFormat="1" applyFont="1" applyFill="1" applyBorder="1" applyAlignment="1" applyProtection="1">
      <alignment horizontal="right"/>
      <protection/>
    </xf>
    <xf numFmtId="0" fontId="10" fillId="0" borderId="10" xfId="0" applyFont="1" applyFill="1" applyBorder="1" applyAlignment="1">
      <alignment vertical="top" wrapText="1"/>
    </xf>
    <xf numFmtId="3" fontId="1" fillId="0" borderId="10" xfId="54" applyNumberFormat="1" applyFont="1" applyBorder="1">
      <alignment/>
      <protection/>
    </xf>
    <xf numFmtId="0" fontId="0" fillId="0" borderId="10" xfId="0" applyFont="1" applyBorder="1" applyAlignment="1" applyProtection="1">
      <alignment/>
      <protection locked="0"/>
    </xf>
    <xf numFmtId="3" fontId="10" fillId="33" borderId="10" xfId="0" applyNumberFormat="1" applyFont="1" applyFill="1" applyBorder="1" applyAlignment="1" applyProtection="1">
      <alignment horizontal="right"/>
      <protection/>
    </xf>
    <xf numFmtId="0" fontId="0" fillId="0" borderId="0" xfId="0" applyFont="1" applyAlignment="1" applyProtection="1">
      <alignment/>
      <protection locked="0"/>
    </xf>
    <xf numFmtId="180" fontId="5" fillId="0" borderId="10" xfId="0" applyNumberFormat="1" applyFont="1" applyFill="1" applyBorder="1" applyAlignment="1" applyProtection="1">
      <alignment horizontal="right"/>
      <protection/>
    </xf>
    <xf numFmtId="3" fontId="1" fillId="0" borderId="10" xfId="0" applyNumberFormat="1" applyFont="1" applyFill="1" applyBorder="1" applyAlignment="1" applyProtection="1">
      <alignment/>
      <protection locked="0"/>
    </xf>
    <xf numFmtId="180" fontId="1" fillId="0" borderId="10" xfId="0" applyNumberFormat="1" applyFont="1" applyFill="1" applyBorder="1" applyAlignment="1" applyProtection="1">
      <alignment/>
      <protection locked="0"/>
    </xf>
    <xf numFmtId="3" fontId="10" fillId="0" borderId="10" xfId="0" applyNumberFormat="1" applyFont="1" applyBorder="1" applyAlignment="1" applyProtection="1">
      <alignment/>
      <protection locked="0"/>
    </xf>
    <xf numFmtId="0" fontId="1" fillId="0" borderId="10" xfId="0" applyFont="1" applyBorder="1" applyAlignment="1">
      <alignment/>
    </xf>
    <xf numFmtId="0" fontId="1" fillId="0" borderId="10" xfId="0" applyFont="1" applyBorder="1" applyAlignment="1">
      <alignment wrapText="1"/>
    </xf>
    <xf numFmtId="3" fontId="0" fillId="0" borderId="0" xfId="0" applyNumberFormat="1" applyFont="1" applyAlignment="1" applyProtection="1">
      <alignment/>
      <protection locked="0"/>
    </xf>
    <xf numFmtId="1" fontId="8" fillId="0" borderId="10" xfId="56" applyNumberFormat="1" applyFont="1" applyBorder="1" applyAlignment="1">
      <alignment vertical="center"/>
      <protection/>
    </xf>
    <xf numFmtId="3" fontId="8" fillId="0" borderId="10" xfId="0" applyNumberFormat="1" applyFont="1" applyBorder="1" applyAlignment="1" applyProtection="1">
      <alignment vertical="center"/>
      <protection locked="0"/>
    </xf>
    <xf numFmtId="0" fontId="10" fillId="0" borderId="0" xfId="0" applyFont="1" applyAlignment="1" applyProtection="1">
      <alignment vertical="center"/>
      <protection locked="0"/>
    </xf>
    <xf numFmtId="1" fontId="5" fillId="0" borderId="10" xfId="56" applyNumberFormat="1" applyFont="1" applyBorder="1" applyAlignment="1">
      <alignment vertical="center"/>
      <protection/>
    </xf>
    <xf numFmtId="0" fontId="1" fillId="0" borderId="0" xfId="0" applyFont="1" applyAlignment="1" applyProtection="1">
      <alignment vertical="center"/>
      <protection locked="0"/>
    </xf>
    <xf numFmtId="3" fontId="5" fillId="0" borderId="10" xfId="0" applyNumberFormat="1" applyFont="1" applyBorder="1" applyAlignment="1" applyProtection="1">
      <alignment/>
      <protection locked="0"/>
    </xf>
    <xf numFmtId="3" fontId="5" fillId="0" borderId="10" xfId="0" applyNumberFormat="1" applyFont="1" applyBorder="1" applyAlignment="1">
      <alignment/>
    </xf>
    <xf numFmtId="3" fontId="1" fillId="33" borderId="10" xfId="0" applyNumberFormat="1" applyFont="1" applyFill="1" applyBorder="1" applyAlignment="1" applyProtection="1">
      <alignment/>
      <protection locked="0"/>
    </xf>
    <xf numFmtId="180" fontId="1" fillId="33" borderId="10" xfId="0" applyNumberFormat="1" applyFont="1" applyFill="1" applyBorder="1" applyAlignment="1" applyProtection="1">
      <alignment/>
      <protection locked="0"/>
    </xf>
    <xf numFmtId="3" fontId="5" fillId="0" borderId="10" xfId="55" applyNumberFormat="1" applyFont="1" applyBorder="1">
      <alignment/>
      <protection/>
    </xf>
    <xf numFmtId="0" fontId="8" fillId="0" borderId="10" xfId="0" applyFont="1" applyBorder="1" applyAlignment="1">
      <alignment wrapText="1"/>
    </xf>
    <xf numFmtId="0" fontId="8" fillId="0" borderId="10" xfId="0" applyFont="1" applyFill="1" applyBorder="1" applyAlignment="1" applyProtection="1">
      <alignment vertical="center" wrapText="1"/>
      <protection hidden="1"/>
    </xf>
    <xf numFmtId="0" fontId="5" fillId="0" borderId="10" xfId="0" applyFont="1" applyFill="1" applyBorder="1" applyAlignment="1" applyProtection="1">
      <alignment vertical="center" wrapText="1"/>
      <protection hidden="1"/>
    </xf>
    <xf numFmtId="0" fontId="5" fillId="0" borderId="10" xfId="0" applyFont="1" applyBorder="1" applyAlignment="1" applyProtection="1">
      <alignment horizontal="left" vertical="center" wrapText="1"/>
      <protection locked="0"/>
    </xf>
    <xf numFmtId="0" fontId="1" fillId="0" borderId="10" xfId="0" applyFont="1" applyFill="1" applyBorder="1" applyAlignment="1">
      <alignment vertical="center" wrapText="1"/>
    </xf>
    <xf numFmtId="0" fontId="1" fillId="0" borderId="10" xfId="0" applyNumberFormat="1" applyFont="1" applyFill="1" applyBorder="1" applyAlignment="1">
      <alignment vertical="center" wrapText="1"/>
    </xf>
    <xf numFmtId="2" fontId="5" fillId="0" borderId="10" xfId="0" applyNumberFormat="1" applyFont="1" applyBorder="1" applyAlignment="1">
      <alignment/>
    </xf>
    <xf numFmtId="3" fontId="14" fillId="0" borderId="10" xfId="0" applyNumberFormat="1" applyFont="1" applyBorder="1" applyAlignment="1" applyProtection="1">
      <alignment horizontal="right" vertical="top" wrapText="1"/>
      <protection/>
    </xf>
    <xf numFmtId="0" fontId="5" fillId="0" borderId="0" xfId="0" applyFont="1" applyAlignment="1" applyProtection="1">
      <alignment wrapText="1"/>
      <protection locked="0"/>
    </xf>
    <xf numFmtId="3" fontId="15" fillId="0" borderId="10" xfId="0" applyNumberFormat="1" applyFont="1" applyBorder="1" applyAlignment="1" applyProtection="1">
      <alignment horizontal="right" vertical="top" wrapText="1"/>
      <protection/>
    </xf>
    <xf numFmtId="3" fontId="10" fillId="0" borderId="10" xfId="56" applyNumberFormat="1" applyFont="1" applyBorder="1" applyAlignment="1">
      <alignment vertical="center"/>
      <protection/>
    </xf>
    <xf numFmtId="3" fontId="1" fillId="0" borderId="10" xfId="56" applyNumberFormat="1" applyFont="1" applyBorder="1" applyAlignment="1">
      <alignment/>
      <protection/>
    </xf>
    <xf numFmtId="3" fontId="16" fillId="0" borderId="11" xfId="0" applyNumberFormat="1" applyFont="1" applyBorder="1" applyAlignment="1" applyProtection="1">
      <alignment horizontal="right" vertical="top" wrapText="1"/>
      <protection/>
    </xf>
    <xf numFmtId="0" fontId="1" fillId="0" borderId="10" xfId="0" applyFont="1" applyBorder="1" applyAlignment="1" applyProtection="1">
      <alignment horizontal="center"/>
      <protection locked="0"/>
    </xf>
    <xf numFmtId="0" fontId="5" fillId="0" borderId="10" xfId="0" applyFont="1" applyBorder="1"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7" fillId="0" borderId="0" xfId="0" applyFont="1" applyAlignment="1" applyProtection="1">
      <alignment horizontal="right"/>
      <protection locked="0"/>
    </xf>
    <xf numFmtId="0" fontId="7" fillId="0" borderId="0" xfId="0" applyFont="1" applyAlignment="1" applyProtection="1">
      <alignment horizontal="right"/>
      <protection locked="0"/>
    </xf>
    <xf numFmtId="0" fontId="0" fillId="0" borderId="0" xfId="0" applyBorder="1" applyAlignment="1" applyProtection="1">
      <alignment horizontal="center"/>
      <protection locked="0"/>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28" xfId="53"/>
    <cellStyle name="Обычный_Doh" xfId="54"/>
    <cellStyle name="Обычный_doh_sf" xfId="55"/>
    <cellStyle name="Обычный_doh_zf"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71"/>
  <sheetViews>
    <sheetView showZeros="0" tabSelected="1" view="pageBreakPreview" zoomScale="60" zoomScaleNormal="75" zoomScalePageLayoutView="0" workbookViewId="0" topLeftCell="A1">
      <pane xSplit="2" ySplit="11" topLeftCell="C200" activePane="bottomRight" state="frozen"/>
      <selection pane="topLeft" activeCell="A1" sqref="A1"/>
      <selection pane="topRight" activeCell="C1" sqref="C1"/>
      <selection pane="bottomLeft" activeCell="A8" sqref="A8"/>
      <selection pane="bottomRight" activeCell="K207" sqref="K207"/>
    </sheetView>
  </sheetViews>
  <sheetFormatPr defaultColWidth="8.796875" defaultRowHeight="15"/>
  <cols>
    <col min="1" max="1" width="10.59765625" style="2" customWidth="1"/>
    <col min="2" max="2" width="71.3984375" style="1" customWidth="1"/>
    <col min="3" max="3" width="15" style="7" customWidth="1"/>
    <col min="4" max="4" width="16.296875" style="7" customWidth="1"/>
    <col min="5" max="5" width="13.19921875" style="7" customWidth="1"/>
    <col min="6" max="6" width="14.09765625" style="7" customWidth="1"/>
    <col min="7" max="7" width="11.8984375" style="1" customWidth="1"/>
    <col min="8" max="8" width="13.59765625" style="1" customWidth="1"/>
    <col min="9" max="9" width="13.19921875" style="1" customWidth="1"/>
    <col min="10" max="10" width="14.296875" style="1" customWidth="1"/>
    <col min="11" max="11" width="13.796875" style="79" customWidth="1"/>
    <col min="12" max="12" width="16.09765625" style="1" customWidth="1"/>
    <col min="13" max="13" width="12.19921875" style="1" customWidth="1"/>
    <col min="14" max="16384" width="8.8984375" style="1" customWidth="1"/>
  </cols>
  <sheetData>
    <row r="1" spans="10:13" ht="15">
      <c r="J1" s="113"/>
      <c r="K1" s="113"/>
      <c r="L1" s="113"/>
      <c r="M1" s="113"/>
    </row>
    <row r="2" spans="10:13" ht="15">
      <c r="J2" s="114"/>
      <c r="K2" s="113"/>
      <c r="L2" s="113"/>
      <c r="M2" s="113"/>
    </row>
    <row r="3" spans="10:13" ht="15">
      <c r="J3" s="113"/>
      <c r="K3" s="113"/>
      <c r="L3" s="113"/>
      <c r="M3" s="113"/>
    </row>
    <row r="4" spans="10:13" ht="15">
      <c r="J4" s="114"/>
      <c r="K4" s="113"/>
      <c r="L4" s="113"/>
      <c r="M4" s="113"/>
    </row>
    <row r="5" spans="1:11" ht="18">
      <c r="A5" s="112" t="s">
        <v>246</v>
      </c>
      <c r="B5" s="112"/>
      <c r="C5" s="112"/>
      <c r="D5" s="112"/>
      <c r="E5" s="112"/>
      <c r="F5" s="112"/>
      <c r="G5" s="112"/>
      <c r="H5" s="112"/>
      <c r="I5" s="112"/>
      <c r="J5" s="112"/>
      <c r="K5" s="6"/>
    </row>
    <row r="6" spans="1:11" ht="18">
      <c r="A6" s="112" t="s">
        <v>247</v>
      </c>
      <c r="B6" s="112"/>
      <c r="C6" s="112"/>
      <c r="D6" s="112"/>
      <c r="E6" s="112"/>
      <c r="F6" s="112"/>
      <c r="G6" s="112"/>
      <c r="H6" s="112"/>
      <c r="I6" s="112"/>
      <c r="J6" s="112"/>
      <c r="K6" s="6"/>
    </row>
    <row r="7" spans="1:11" ht="18">
      <c r="A7" s="112" t="s">
        <v>250</v>
      </c>
      <c r="B7" s="112"/>
      <c r="C7" s="112"/>
      <c r="D7" s="112"/>
      <c r="E7" s="112"/>
      <c r="F7" s="112"/>
      <c r="G7" s="112"/>
      <c r="H7" s="112"/>
      <c r="I7" s="112"/>
      <c r="J7" s="112"/>
      <c r="K7" s="6"/>
    </row>
    <row r="8" spans="3:11" ht="15">
      <c r="C8" s="6"/>
      <c r="D8" s="6"/>
      <c r="E8" s="6"/>
      <c r="F8" s="86"/>
      <c r="I8" s="115" t="s">
        <v>28</v>
      </c>
      <c r="J8" s="115"/>
      <c r="K8" s="6"/>
    </row>
    <row r="9" spans="1:13" ht="24.75" customHeight="1">
      <c r="A9" s="111" t="s">
        <v>38</v>
      </c>
      <c r="B9" s="111" t="s">
        <v>0</v>
      </c>
      <c r="C9" s="111" t="s">
        <v>229</v>
      </c>
      <c r="D9" s="111" t="s">
        <v>230</v>
      </c>
      <c r="E9" s="111" t="s">
        <v>186</v>
      </c>
      <c r="F9" s="111" t="s">
        <v>187</v>
      </c>
      <c r="G9" s="111" t="s">
        <v>189</v>
      </c>
      <c r="H9" s="111"/>
      <c r="I9" s="111" t="s">
        <v>190</v>
      </c>
      <c r="J9" s="111"/>
      <c r="K9" s="110" t="s">
        <v>232</v>
      </c>
      <c r="L9" s="110"/>
      <c r="M9" s="110"/>
    </row>
    <row r="10" spans="1:13" s="7" customFormat="1" ht="105.75" customHeight="1">
      <c r="A10" s="111"/>
      <c r="B10" s="111"/>
      <c r="C10" s="111"/>
      <c r="D10" s="111"/>
      <c r="E10" s="111"/>
      <c r="F10" s="111"/>
      <c r="G10" s="15" t="s">
        <v>191</v>
      </c>
      <c r="H10" s="15" t="s">
        <v>231</v>
      </c>
      <c r="I10" s="15" t="s">
        <v>188</v>
      </c>
      <c r="J10" s="15" t="s">
        <v>231</v>
      </c>
      <c r="K10" s="62" t="s">
        <v>239</v>
      </c>
      <c r="L10" s="62" t="s">
        <v>238</v>
      </c>
      <c r="M10" s="63" t="s">
        <v>192</v>
      </c>
    </row>
    <row r="11" spans="1:13" s="7" customFormat="1" ht="15">
      <c r="A11" s="3">
        <v>1</v>
      </c>
      <c r="B11" s="3">
        <v>2</v>
      </c>
      <c r="C11" s="3">
        <v>3</v>
      </c>
      <c r="D11" s="3">
        <v>4</v>
      </c>
      <c r="E11" s="3">
        <v>5</v>
      </c>
      <c r="F11" s="3">
        <v>6</v>
      </c>
      <c r="G11" s="4">
        <v>7</v>
      </c>
      <c r="H11" s="4">
        <v>8</v>
      </c>
      <c r="I11" s="4">
        <v>9</v>
      </c>
      <c r="J11" s="4">
        <v>10</v>
      </c>
      <c r="K11" s="77"/>
      <c r="L11" s="60"/>
      <c r="M11" s="60"/>
    </row>
    <row r="12" spans="1:13" s="14" customFormat="1" ht="18">
      <c r="A12" s="16"/>
      <c r="B12" s="17" t="s">
        <v>1</v>
      </c>
      <c r="C12" s="18"/>
      <c r="D12" s="18"/>
      <c r="E12" s="18"/>
      <c r="F12" s="18"/>
      <c r="G12" s="66"/>
      <c r="H12" s="66" t="str">
        <f>IF(E12=0," ",F12/E12*100)</f>
        <v> </v>
      </c>
      <c r="I12" s="66"/>
      <c r="J12" s="66"/>
      <c r="K12" s="67"/>
      <c r="L12" s="67"/>
      <c r="M12" s="61"/>
    </row>
    <row r="13" spans="1:13" s="14" customFormat="1" ht="18.75">
      <c r="A13" s="16"/>
      <c r="B13" s="19" t="s">
        <v>2</v>
      </c>
      <c r="C13" s="18"/>
      <c r="D13" s="18"/>
      <c r="E13" s="18"/>
      <c r="F13" s="18"/>
      <c r="G13" s="66"/>
      <c r="H13" s="66" t="str">
        <f>IF(E13=0," ",F13/E13*100)</f>
        <v> </v>
      </c>
      <c r="I13" s="66"/>
      <c r="J13" s="66"/>
      <c r="K13" s="67"/>
      <c r="L13" s="67"/>
      <c r="M13" s="61"/>
    </row>
    <row r="14" spans="1:13" s="40" customFormat="1" ht="21" customHeight="1">
      <c r="A14" s="20">
        <v>11010000</v>
      </c>
      <c r="B14" s="21" t="s">
        <v>56</v>
      </c>
      <c r="C14" s="71">
        <f>C15+C16+C17+C18</f>
        <v>20681200</v>
      </c>
      <c r="D14" s="71">
        <f>D15+D16+D17+D18</f>
        <v>21111200</v>
      </c>
      <c r="E14" s="71">
        <f>E15+E16+E17+E18</f>
        <v>9005648</v>
      </c>
      <c r="F14" s="71">
        <f>F15+F16+F17+F18</f>
        <v>9418578.79</v>
      </c>
      <c r="G14" s="54">
        <f>F14/E14%</f>
        <v>104.58524239455062</v>
      </c>
      <c r="H14" s="54">
        <f>F14/D14%</f>
        <v>44.614132735230584</v>
      </c>
      <c r="I14" s="37">
        <f aca="true" t="shared" si="0" ref="I14:I19">F14-E14</f>
        <v>412930.7899999991</v>
      </c>
      <c r="J14" s="37">
        <f aca="true" t="shared" si="1" ref="J14:J65">F14-D14</f>
        <v>-11692621.21</v>
      </c>
      <c r="K14" s="68">
        <f>SUM(K15:K18)</f>
        <v>8326733.65</v>
      </c>
      <c r="L14" s="68">
        <f>IF(K14=0,0,F14-K14)</f>
        <v>1091845.1399999987</v>
      </c>
      <c r="M14" s="70">
        <f>IF(K14=0,0,F14/K14*100)</f>
        <v>113.11252630255562</v>
      </c>
    </row>
    <row r="15" spans="1:13" s="14" customFormat="1" ht="42.75" customHeight="1">
      <c r="A15" s="11">
        <v>11010100</v>
      </c>
      <c r="B15" s="22" t="s">
        <v>57</v>
      </c>
      <c r="C15" s="104">
        <v>14000000</v>
      </c>
      <c r="D15" s="104">
        <v>14100000</v>
      </c>
      <c r="E15" s="106">
        <v>7025800</v>
      </c>
      <c r="F15" s="106">
        <v>7219910.67</v>
      </c>
      <c r="G15" s="9">
        <f>F15/E15%</f>
        <v>102.76282658202625</v>
      </c>
      <c r="H15" s="9">
        <f aca="true" t="shared" si="2" ref="H15:H70">IF(D15=0,0,F15/D15%)</f>
        <v>51.20504021276596</v>
      </c>
      <c r="I15" s="10">
        <f t="shared" si="0"/>
        <v>194110.66999999993</v>
      </c>
      <c r="J15" s="10">
        <f t="shared" si="1"/>
        <v>-6880089.33</v>
      </c>
      <c r="K15" s="109">
        <v>6397322.61</v>
      </c>
      <c r="L15" s="65">
        <f aca="true" t="shared" si="3" ref="L15:L89">IF(K15=0,0,F15-K15)</f>
        <v>822588.0599999996</v>
      </c>
      <c r="M15" s="69">
        <f aca="true" t="shared" si="4" ref="M15:M89">IF(K15=0,0,F15/K15*100)</f>
        <v>112.8583176142183</v>
      </c>
    </row>
    <row r="16" spans="1:13" s="14" customFormat="1" ht="75.75" customHeight="1">
      <c r="A16" s="11">
        <v>11010200</v>
      </c>
      <c r="B16" s="22" t="s">
        <v>58</v>
      </c>
      <c r="C16" s="104">
        <v>840000</v>
      </c>
      <c r="D16" s="104">
        <v>961400</v>
      </c>
      <c r="E16" s="106">
        <v>562400</v>
      </c>
      <c r="F16" s="106">
        <v>630879.17</v>
      </c>
      <c r="G16" s="9">
        <f>F16/E16%</f>
        <v>112.1762393314367</v>
      </c>
      <c r="H16" s="9">
        <f t="shared" si="2"/>
        <v>65.62088308716456</v>
      </c>
      <c r="I16" s="10">
        <f t="shared" si="0"/>
        <v>68479.17000000004</v>
      </c>
      <c r="J16" s="10">
        <f t="shared" si="1"/>
        <v>-330520.82999999996</v>
      </c>
      <c r="K16" s="109">
        <v>448636.7</v>
      </c>
      <c r="L16" s="65">
        <f t="shared" si="3"/>
        <v>182242.47000000003</v>
      </c>
      <c r="M16" s="69">
        <f t="shared" si="4"/>
        <v>140.621391428744</v>
      </c>
    </row>
    <row r="17" spans="1:13" s="14" customFormat="1" ht="42.75" customHeight="1">
      <c r="A17" s="11">
        <v>11010400</v>
      </c>
      <c r="B17" s="22" t="s">
        <v>53</v>
      </c>
      <c r="C17" s="104">
        <v>5581200</v>
      </c>
      <c r="D17" s="104">
        <v>5685200</v>
      </c>
      <c r="E17" s="106">
        <v>1172086</v>
      </c>
      <c r="F17" s="106">
        <v>1285079.11</v>
      </c>
      <c r="G17" s="9">
        <f>F17/E17%</f>
        <v>109.64034294411844</v>
      </c>
      <c r="H17" s="9">
        <f t="shared" si="2"/>
        <v>22.603938471821575</v>
      </c>
      <c r="I17" s="10">
        <f t="shared" si="0"/>
        <v>112993.1100000001</v>
      </c>
      <c r="J17" s="10">
        <f t="shared" si="1"/>
        <v>-4400120.89</v>
      </c>
      <c r="K17" s="109">
        <v>1268081.62</v>
      </c>
      <c r="L17" s="65">
        <f t="shared" si="3"/>
        <v>16997.48999999999</v>
      </c>
      <c r="M17" s="69">
        <f t="shared" si="4"/>
        <v>101.34040977583129</v>
      </c>
    </row>
    <row r="18" spans="1:13" s="14" customFormat="1" ht="37.5" customHeight="1">
      <c r="A18" s="11">
        <v>11010500</v>
      </c>
      <c r="B18" s="22" t="s">
        <v>51</v>
      </c>
      <c r="C18" s="104">
        <v>260000</v>
      </c>
      <c r="D18" s="104">
        <v>364600</v>
      </c>
      <c r="E18" s="106">
        <v>245362</v>
      </c>
      <c r="F18" s="106">
        <v>282709.84</v>
      </c>
      <c r="G18" s="9">
        <f>F18/E18%</f>
        <v>115.221525745633</v>
      </c>
      <c r="H18" s="9">
        <f t="shared" si="2"/>
        <v>77.53972572682392</v>
      </c>
      <c r="I18" s="10">
        <f t="shared" si="0"/>
        <v>37347.840000000026</v>
      </c>
      <c r="J18" s="10">
        <f t="shared" si="1"/>
        <v>-81890.15999999997</v>
      </c>
      <c r="K18" s="109">
        <v>212692.72</v>
      </c>
      <c r="L18" s="65">
        <f t="shared" si="3"/>
        <v>70017.12000000002</v>
      </c>
      <c r="M18" s="69">
        <f t="shared" si="4"/>
        <v>132.91937777654076</v>
      </c>
    </row>
    <row r="19" spans="1:13" s="40" customFormat="1" ht="20.25" customHeight="1">
      <c r="A19" s="20">
        <v>11020000</v>
      </c>
      <c r="B19" s="21" t="s">
        <v>30</v>
      </c>
      <c r="C19" s="71">
        <f>C20</f>
        <v>0</v>
      </c>
      <c r="D19" s="71">
        <f>D20</f>
        <v>0</v>
      </c>
      <c r="E19" s="71">
        <f>E20</f>
        <v>0</v>
      </c>
      <c r="F19" s="71">
        <f>F20</f>
        <v>2036</v>
      </c>
      <c r="G19" s="54">
        <f>IF(E19=0,0,F19/E19%)</f>
        <v>0</v>
      </c>
      <c r="H19" s="54">
        <f t="shared" si="2"/>
        <v>0</v>
      </c>
      <c r="I19" s="37">
        <f t="shared" si="0"/>
        <v>2036</v>
      </c>
      <c r="J19" s="37">
        <f t="shared" si="1"/>
        <v>2036</v>
      </c>
      <c r="K19" s="68">
        <f>SUM(K20)</f>
        <v>0</v>
      </c>
      <c r="L19" s="68">
        <f>F19-K19</f>
        <v>2036</v>
      </c>
      <c r="M19" s="70">
        <f t="shared" si="4"/>
        <v>0</v>
      </c>
    </row>
    <row r="20" spans="1:13" s="14" customFormat="1" ht="39" customHeight="1">
      <c r="A20" s="11">
        <v>11020200</v>
      </c>
      <c r="B20" s="22" t="s">
        <v>43</v>
      </c>
      <c r="C20" s="12">
        <v>0</v>
      </c>
      <c r="D20" s="12"/>
      <c r="E20" s="12"/>
      <c r="F20" s="13">
        <v>2036</v>
      </c>
      <c r="G20" s="9">
        <f aca="true" t="shared" si="5" ref="G20:G130">IF(E20=0,0,F20/E20%)</f>
        <v>0</v>
      </c>
      <c r="H20" s="9">
        <f t="shared" si="2"/>
        <v>0</v>
      </c>
      <c r="I20" s="10">
        <f aca="true" t="shared" si="6" ref="I20:I80">F20-E20</f>
        <v>2036</v>
      </c>
      <c r="J20" s="10">
        <f t="shared" si="1"/>
        <v>2036</v>
      </c>
      <c r="K20" s="64">
        <v>0</v>
      </c>
      <c r="L20" s="68">
        <f>F20-K20</f>
        <v>2036</v>
      </c>
      <c r="M20" s="69">
        <f t="shared" si="4"/>
        <v>0</v>
      </c>
    </row>
    <row r="21" spans="1:13" s="40" customFormat="1" ht="23.25" customHeight="1">
      <c r="A21" s="20">
        <v>13010000</v>
      </c>
      <c r="B21" s="25" t="s">
        <v>81</v>
      </c>
      <c r="C21" s="71">
        <f>C22+C23</f>
        <v>675000</v>
      </c>
      <c r="D21" s="71">
        <f>D22+D23</f>
        <v>1007200</v>
      </c>
      <c r="E21" s="71">
        <f>E22+E23</f>
        <v>482200</v>
      </c>
      <c r="F21" s="71">
        <f>F22+F23</f>
        <v>545912.77</v>
      </c>
      <c r="G21" s="54">
        <f t="shared" si="5"/>
        <v>113.21293446702613</v>
      </c>
      <c r="H21" s="54">
        <f t="shared" si="2"/>
        <v>54.20102958697379</v>
      </c>
      <c r="I21" s="37">
        <f t="shared" si="6"/>
        <v>63712.77000000002</v>
      </c>
      <c r="J21" s="37">
        <f t="shared" si="1"/>
        <v>-461287.23</v>
      </c>
      <c r="K21" s="68">
        <f>SUM(K22+K23)</f>
        <v>373372</v>
      </c>
      <c r="L21" s="68">
        <f t="shared" si="3"/>
        <v>172540.77000000002</v>
      </c>
      <c r="M21" s="70">
        <f t="shared" si="4"/>
        <v>146.21149148838157</v>
      </c>
    </row>
    <row r="22" spans="1:13" s="14" customFormat="1" ht="58.5" customHeight="1">
      <c r="A22" s="11">
        <v>13010100</v>
      </c>
      <c r="B22" s="22" t="s">
        <v>243</v>
      </c>
      <c r="C22" s="12"/>
      <c r="D22" s="12">
        <v>142200</v>
      </c>
      <c r="E22" s="106">
        <v>142200</v>
      </c>
      <c r="F22" s="106">
        <v>204457.07</v>
      </c>
      <c r="G22" s="9">
        <f t="shared" si="5"/>
        <v>143.78134317862165</v>
      </c>
      <c r="H22" s="9">
        <f t="shared" si="2"/>
        <v>143.78134317862165</v>
      </c>
      <c r="I22" s="10">
        <f t="shared" si="6"/>
        <v>62257.07000000001</v>
      </c>
      <c r="J22" s="10">
        <f t="shared" si="1"/>
        <v>62257.07000000001</v>
      </c>
      <c r="K22" s="64"/>
      <c r="L22" s="65">
        <f t="shared" si="3"/>
        <v>0</v>
      </c>
      <c r="M22" s="69">
        <f t="shared" si="4"/>
        <v>0</v>
      </c>
    </row>
    <row r="23" spans="1:13" s="14" customFormat="1" ht="58.5" customHeight="1">
      <c r="A23" s="11">
        <v>13010200</v>
      </c>
      <c r="B23" s="22" t="s">
        <v>82</v>
      </c>
      <c r="C23" s="12">
        <v>675000</v>
      </c>
      <c r="D23" s="12">
        <v>865000</v>
      </c>
      <c r="E23" s="106">
        <v>340000</v>
      </c>
      <c r="F23" s="106">
        <v>341455.7</v>
      </c>
      <c r="G23" s="9">
        <f>IF(E23=0,0,F23/E23%)</f>
        <v>100.42814705882353</v>
      </c>
      <c r="H23" s="9">
        <f>IF(D23=0,0,F23/D23%)</f>
        <v>39.474647398843935</v>
      </c>
      <c r="I23" s="10">
        <f>F23-E23</f>
        <v>1455.7000000000116</v>
      </c>
      <c r="J23" s="10">
        <f>F23-D23</f>
        <v>-523544.3</v>
      </c>
      <c r="K23" s="64">
        <v>373372</v>
      </c>
      <c r="L23" s="65">
        <f>IF(K23=0,0,F23-K23)</f>
        <v>-31916.29999999999</v>
      </c>
      <c r="M23" s="69">
        <f>IF(K23=0,0,F23/K23*100)</f>
        <v>91.4518764128001</v>
      </c>
    </row>
    <row r="24" spans="1:13" s="40" customFormat="1" ht="27" customHeight="1">
      <c r="A24" s="20">
        <v>13030000</v>
      </c>
      <c r="B24" s="25" t="s">
        <v>83</v>
      </c>
      <c r="C24" s="71">
        <f>C26+C27+C25</f>
        <v>450000</v>
      </c>
      <c r="D24" s="71">
        <f>D26+D27+D25</f>
        <v>630950</v>
      </c>
      <c r="E24" s="71">
        <f>E26+E27+E25</f>
        <v>437950</v>
      </c>
      <c r="F24" s="71">
        <f>F26+F27+F25</f>
        <v>427028.69999999995</v>
      </c>
      <c r="G24" s="54">
        <f t="shared" si="5"/>
        <v>97.50626783879437</v>
      </c>
      <c r="H24" s="54">
        <f t="shared" si="2"/>
        <v>67.68027577462556</v>
      </c>
      <c r="I24" s="37">
        <f t="shared" si="6"/>
        <v>-10921.300000000047</v>
      </c>
      <c r="J24" s="37">
        <f t="shared" si="1"/>
        <v>-203921.30000000005</v>
      </c>
      <c r="K24" s="68">
        <f>SUM(K25:K27)</f>
        <v>717705.95</v>
      </c>
      <c r="L24" s="68">
        <f t="shared" si="3"/>
        <v>-290677.25</v>
      </c>
      <c r="M24" s="70">
        <f t="shared" si="4"/>
        <v>59.499116595034494</v>
      </c>
    </row>
    <row r="25" spans="1:13" s="14" customFormat="1" ht="42" customHeight="1">
      <c r="A25" s="11">
        <v>13030100</v>
      </c>
      <c r="B25" s="22" t="s">
        <v>240</v>
      </c>
      <c r="C25" s="12">
        <v>0</v>
      </c>
      <c r="D25" s="12">
        <v>950</v>
      </c>
      <c r="E25" s="106">
        <v>950</v>
      </c>
      <c r="F25" s="106">
        <v>1442.22</v>
      </c>
      <c r="G25" s="9">
        <f>IF(E25=0,0,F25/E25%)</f>
        <v>151.81263157894736</v>
      </c>
      <c r="H25" s="9">
        <f>IF(D25=0,0,F25/D25%)</f>
        <v>151.81263157894736</v>
      </c>
      <c r="I25" s="10">
        <f>F25-E25</f>
        <v>492.22</v>
      </c>
      <c r="J25" s="10">
        <f>F25-D25</f>
        <v>492.22</v>
      </c>
      <c r="K25" s="81"/>
      <c r="L25" s="65">
        <f>F25-K25</f>
        <v>1442.22</v>
      </c>
      <c r="M25" s="69">
        <f>IF(K25=0,0,F25/K25*100)</f>
        <v>0</v>
      </c>
    </row>
    <row r="26" spans="1:13" s="14" customFormat="1" ht="39" customHeight="1">
      <c r="A26" s="11">
        <v>13030800</v>
      </c>
      <c r="B26" s="22" t="s">
        <v>84</v>
      </c>
      <c r="C26" s="104">
        <v>350000</v>
      </c>
      <c r="D26" s="104">
        <v>530000</v>
      </c>
      <c r="E26" s="106">
        <v>380000</v>
      </c>
      <c r="F26" s="106">
        <v>390196.61</v>
      </c>
      <c r="G26" s="9">
        <f t="shared" si="5"/>
        <v>102.68331842105263</v>
      </c>
      <c r="H26" s="9">
        <f t="shared" si="2"/>
        <v>73.62200188679245</v>
      </c>
      <c r="I26" s="10">
        <f t="shared" si="6"/>
        <v>10196.609999999986</v>
      </c>
      <c r="J26" s="10">
        <f t="shared" si="1"/>
        <v>-139803.39</v>
      </c>
      <c r="K26" s="109">
        <v>601664.85</v>
      </c>
      <c r="L26" s="65">
        <f t="shared" si="3"/>
        <v>-211468.24</v>
      </c>
      <c r="M26" s="69">
        <f t="shared" si="4"/>
        <v>64.85281797665262</v>
      </c>
    </row>
    <row r="27" spans="1:13" s="14" customFormat="1" ht="43.5" customHeight="1">
      <c r="A27" s="11">
        <v>13030900</v>
      </c>
      <c r="B27" s="22" t="s">
        <v>85</v>
      </c>
      <c r="C27" s="104">
        <v>100000</v>
      </c>
      <c r="D27" s="104">
        <v>100000</v>
      </c>
      <c r="E27" s="106">
        <v>57000</v>
      </c>
      <c r="F27" s="106">
        <v>35389.87</v>
      </c>
      <c r="G27" s="9">
        <f t="shared" si="5"/>
        <v>62.08749122807018</v>
      </c>
      <c r="H27" s="9">
        <f t="shared" si="2"/>
        <v>35.38987</v>
      </c>
      <c r="I27" s="10">
        <f t="shared" si="6"/>
        <v>-21610.129999999997</v>
      </c>
      <c r="J27" s="10">
        <f t="shared" si="1"/>
        <v>-64610.13</v>
      </c>
      <c r="K27" s="109">
        <v>116041.1</v>
      </c>
      <c r="L27" s="65">
        <f t="shared" si="3"/>
        <v>-80651.23000000001</v>
      </c>
      <c r="M27" s="69">
        <f t="shared" si="4"/>
        <v>30.497702969034247</v>
      </c>
    </row>
    <row r="28" spans="1:13" s="40" customFormat="1" ht="42.75" customHeight="1">
      <c r="A28" s="20">
        <v>14020000</v>
      </c>
      <c r="B28" s="25" t="s">
        <v>178</v>
      </c>
      <c r="C28" s="71">
        <f>C29</f>
        <v>150000</v>
      </c>
      <c r="D28" s="71">
        <f>D29</f>
        <v>150000</v>
      </c>
      <c r="E28" s="71">
        <f>E29</f>
        <v>60000</v>
      </c>
      <c r="F28" s="71">
        <f>F29</f>
        <v>47674.13</v>
      </c>
      <c r="G28" s="54">
        <f t="shared" si="5"/>
        <v>79.45688333333332</v>
      </c>
      <c r="H28" s="54">
        <f t="shared" si="2"/>
        <v>31.782753333333332</v>
      </c>
      <c r="I28" s="37">
        <f t="shared" si="6"/>
        <v>-12325.870000000003</v>
      </c>
      <c r="J28" s="37">
        <f t="shared" si="1"/>
        <v>-102325.87</v>
      </c>
      <c r="K28" s="68">
        <f>SUM(K29)</f>
        <v>80182.26</v>
      </c>
      <c r="L28" s="68">
        <f t="shared" si="3"/>
        <v>-32508.129999999997</v>
      </c>
      <c r="M28" s="70">
        <f t="shared" si="4"/>
        <v>59.4572041247029</v>
      </c>
    </row>
    <row r="29" spans="1:13" s="14" customFormat="1" ht="24.75" customHeight="1">
      <c r="A29" s="11">
        <v>14021900</v>
      </c>
      <c r="B29" s="22" t="s">
        <v>119</v>
      </c>
      <c r="C29" s="12">
        <v>150000</v>
      </c>
      <c r="D29" s="12">
        <v>150000</v>
      </c>
      <c r="E29" s="106">
        <v>60000</v>
      </c>
      <c r="F29" s="106">
        <v>47674.13</v>
      </c>
      <c r="G29" s="9">
        <f t="shared" si="5"/>
        <v>79.45688333333332</v>
      </c>
      <c r="H29" s="9">
        <f t="shared" si="2"/>
        <v>31.782753333333332</v>
      </c>
      <c r="I29" s="10">
        <f t="shared" si="6"/>
        <v>-12325.870000000003</v>
      </c>
      <c r="J29" s="10">
        <f t="shared" si="1"/>
        <v>-102325.87</v>
      </c>
      <c r="K29" s="64">
        <v>80182.26</v>
      </c>
      <c r="L29" s="65">
        <f t="shared" si="3"/>
        <v>-32508.129999999997</v>
      </c>
      <c r="M29" s="69">
        <f t="shared" si="4"/>
        <v>59.4572041247029</v>
      </c>
    </row>
    <row r="30" spans="1:13" s="40" customFormat="1" ht="37.5" customHeight="1">
      <c r="A30" s="26">
        <v>14030000</v>
      </c>
      <c r="B30" s="97" t="s">
        <v>177</v>
      </c>
      <c r="C30" s="71">
        <f>C31</f>
        <v>600000</v>
      </c>
      <c r="D30" s="71">
        <f>D31</f>
        <v>600000</v>
      </c>
      <c r="E30" s="71">
        <f>E31</f>
        <v>280000</v>
      </c>
      <c r="F30" s="71">
        <f>F31</f>
        <v>185775.27</v>
      </c>
      <c r="G30" s="54">
        <f t="shared" si="5"/>
        <v>66.34831071428572</v>
      </c>
      <c r="H30" s="54">
        <f t="shared" si="2"/>
        <v>30.962545</v>
      </c>
      <c r="I30" s="37">
        <f t="shared" si="6"/>
        <v>-94224.73000000001</v>
      </c>
      <c r="J30" s="37">
        <f t="shared" si="1"/>
        <v>-414224.73</v>
      </c>
      <c r="K30" s="68">
        <f>SUM(K31)</f>
        <v>299247.98</v>
      </c>
      <c r="L30" s="68">
        <f t="shared" si="3"/>
        <v>-113472.70999999999</v>
      </c>
      <c r="M30" s="70">
        <f t="shared" si="4"/>
        <v>62.08070978457398</v>
      </c>
    </row>
    <row r="31" spans="1:13" s="14" customFormat="1" ht="24.75" customHeight="1">
      <c r="A31" s="11">
        <v>14031900</v>
      </c>
      <c r="B31" s="22" t="s">
        <v>119</v>
      </c>
      <c r="C31" s="12">
        <v>600000</v>
      </c>
      <c r="D31" s="12">
        <v>600000</v>
      </c>
      <c r="E31" s="106">
        <v>280000</v>
      </c>
      <c r="F31" s="106">
        <v>185775.27</v>
      </c>
      <c r="G31" s="9">
        <f t="shared" si="5"/>
        <v>66.34831071428572</v>
      </c>
      <c r="H31" s="9">
        <f t="shared" si="2"/>
        <v>30.962545</v>
      </c>
      <c r="I31" s="10">
        <f t="shared" si="6"/>
        <v>-94224.73000000001</v>
      </c>
      <c r="J31" s="10">
        <f t="shared" si="1"/>
        <v>-414224.73</v>
      </c>
      <c r="K31" s="76">
        <v>299247.98</v>
      </c>
      <c r="L31" s="65">
        <f t="shared" si="3"/>
        <v>-113472.70999999999</v>
      </c>
      <c r="M31" s="69">
        <f t="shared" si="4"/>
        <v>62.08070978457398</v>
      </c>
    </row>
    <row r="32" spans="1:13" s="40" customFormat="1" ht="38.25" customHeight="1">
      <c r="A32" s="20">
        <v>14040000</v>
      </c>
      <c r="B32" s="27" t="s">
        <v>86</v>
      </c>
      <c r="C32" s="71">
        <v>60000</v>
      </c>
      <c r="D32" s="71">
        <v>60000</v>
      </c>
      <c r="E32" s="106">
        <v>27000</v>
      </c>
      <c r="F32" s="106">
        <v>40810.89</v>
      </c>
      <c r="G32" s="54">
        <f t="shared" si="5"/>
        <v>151.15144444444445</v>
      </c>
      <c r="H32" s="54">
        <f t="shared" si="2"/>
        <v>68.01815</v>
      </c>
      <c r="I32" s="37">
        <f t="shared" si="6"/>
        <v>13810.89</v>
      </c>
      <c r="J32" s="37">
        <f t="shared" si="1"/>
        <v>-19189.11</v>
      </c>
      <c r="K32" s="109">
        <v>29619.95</v>
      </c>
      <c r="L32" s="68">
        <f t="shared" si="3"/>
        <v>11190.939999999999</v>
      </c>
      <c r="M32" s="70">
        <f t="shared" si="4"/>
        <v>137.78176533046138</v>
      </c>
    </row>
    <row r="33" spans="1:13" s="40" customFormat="1" ht="24" customHeight="1">
      <c r="A33" s="20">
        <v>18010000</v>
      </c>
      <c r="B33" s="27" t="s">
        <v>87</v>
      </c>
      <c r="C33" s="71">
        <f>C34+C35+C36+C37+C38+C39+C40+C41+C43+C42</f>
        <v>12008200</v>
      </c>
      <c r="D33" s="71">
        <f>D34+D35+D36+D37+D38+D39+D40+D41+D43+D42</f>
        <v>13557200</v>
      </c>
      <c r="E33" s="71">
        <f>E34+E35+E36+E37+E38+E39+E40+E41+E43+E42</f>
        <v>7477775</v>
      </c>
      <c r="F33" s="71">
        <f>F34+F35+F36+F37+F38+F39+F40+F41+F43+F42</f>
        <v>8599363.190000001</v>
      </c>
      <c r="G33" s="54">
        <f t="shared" si="5"/>
        <v>114.9989561065959</v>
      </c>
      <c r="H33" s="54">
        <f t="shared" si="2"/>
        <v>63.43023035730093</v>
      </c>
      <c r="I33" s="37">
        <f t="shared" si="6"/>
        <v>1121588.1900000013</v>
      </c>
      <c r="J33" s="37">
        <f t="shared" si="1"/>
        <v>-4957836.809999999</v>
      </c>
      <c r="K33" s="68">
        <f>SUM(K34:K43)</f>
        <v>6451704.04</v>
      </c>
      <c r="L33" s="68">
        <f t="shared" si="3"/>
        <v>2147659.1500000013</v>
      </c>
      <c r="M33" s="70">
        <f t="shared" si="4"/>
        <v>133.28824658857107</v>
      </c>
    </row>
    <row r="34" spans="1:13" s="14" customFormat="1" ht="41.25" customHeight="1">
      <c r="A34" s="11">
        <v>18010100</v>
      </c>
      <c r="B34" s="28" t="s">
        <v>88</v>
      </c>
      <c r="C34" s="104">
        <v>3500</v>
      </c>
      <c r="D34" s="104">
        <v>15500</v>
      </c>
      <c r="E34" s="106">
        <v>14625</v>
      </c>
      <c r="F34" s="106">
        <v>28074.21</v>
      </c>
      <c r="G34" s="9">
        <f t="shared" si="5"/>
        <v>191.96041025641026</v>
      </c>
      <c r="H34" s="9">
        <f t="shared" si="2"/>
        <v>181.12393548387095</v>
      </c>
      <c r="I34" s="10">
        <f t="shared" si="6"/>
        <v>13449.21</v>
      </c>
      <c r="J34" s="10">
        <f t="shared" si="1"/>
        <v>12574.21</v>
      </c>
      <c r="K34" s="109">
        <v>2037.3</v>
      </c>
      <c r="L34" s="65">
        <f t="shared" si="3"/>
        <v>26036.91</v>
      </c>
      <c r="M34" s="69">
        <f t="shared" si="4"/>
        <v>1378.0106022677073</v>
      </c>
    </row>
    <row r="35" spans="1:13" s="14" customFormat="1" ht="41.25" customHeight="1">
      <c r="A35" s="11">
        <v>18010200</v>
      </c>
      <c r="B35" s="28" t="s">
        <v>89</v>
      </c>
      <c r="C35" s="104">
        <v>3700</v>
      </c>
      <c r="D35" s="104">
        <v>3700</v>
      </c>
      <c r="E35" s="106">
        <v>1400</v>
      </c>
      <c r="F35" s="106">
        <v>-702.76</v>
      </c>
      <c r="G35" s="9">
        <f t="shared" si="5"/>
        <v>-50.19714285714286</v>
      </c>
      <c r="H35" s="9">
        <f t="shared" si="2"/>
        <v>-18.993513513513513</v>
      </c>
      <c r="I35" s="10">
        <f t="shared" si="6"/>
        <v>-2102.76</v>
      </c>
      <c r="J35" s="10">
        <f t="shared" si="1"/>
        <v>-4402.76</v>
      </c>
      <c r="K35" s="109">
        <v>1305.3</v>
      </c>
      <c r="L35" s="65">
        <f t="shared" si="3"/>
        <v>-2008.06</v>
      </c>
      <c r="M35" s="69">
        <f t="shared" si="4"/>
        <v>-53.838964222784035</v>
      </c>
    </row>
    <row r="36" spans="1:13" s="14" customFormat="1" ht="41.25" customHeight="1">
      <c r="A36" s="11">
        <v>18010300</v>
      </c>
      <c r="B36" s="28" t="s">
        <v>90</v>
      </c>
      <c r="C36" s="104">
        <v>140000</v>
      </c>
      <c r="D36" s="104">
        <v>180000</v>
      </c>
      <c r="E36" s="106">
        <v>35000</v>
      </c>
      <c r="F36" s="106">
        <v>85753.6</v>
      </c>
      <c r="G36" s="9">
        <f t="shared" si="5"/>
        <v>245.01028571428574</v>
      </c>
      <c r="H36" s="9">
        <f t="shared" si="2"/>
        <v>47.640888888888895</v>
      </c>
      <c r="I36" s="10">
        <f t="shared" si="6"/>
        <v>50753.600000000006</v>
      </c>
      <c r="J36" s="10">
        <f t="shared" si="1"/>
        <v>-94246.4</v>
      </c>
      <c r="K36" s="109">
        <v>62206.18</v>
      </c>
      <c r="L36" s="65">
        <f t="shared" si="3"/>
        <v>23547.420000000006</v>
      </c>
      <c r="M36" s="69">
        <f t="shared" si="4"/>
        <v>137.85382738499615</v>
      </c>
    </row>
    <row r="37" spans="1:13" s="14" customFormat="1" ht="41.25" customHeight="1">
      <c r="A37" s="11">
        <v>18010400</v>
      </c>
      <c r="B37" s="28" t="s">
        <v>91</v>
      </c>
      <c r="C37" s="104">
        <v>340000</v>
      </c>
      <c r="D37" s="104">
        <v>380000</v>
      </c>
      <c r="E37" s="106">
        <v>262000</v>
      </c>
      <c r="F37" s="106">
        <v>293405.94</v>
      </c>
      <c r="G37" s="9">
        <f t="shared" si="5"/>
        <v>111.987</v>
      </c>
      <c r="H37" s="9">
        <f t="shared" si="2"/>
        <v>77.21208947368422</v>
      </c>
      <c r="I37" s="10">
        <f t="shared" si="6"/>
        <v>31405.940000000002</v>
      </c>
      <c r="J37" s="10">
        <f t="shared" si="1"/>
        <v>-86594.06</v>
      </c>
      <c r="K37" s="109">
        <v>224993.98</v>
      </c>
      <c r="L37" s="65">
        <f t="shared" si="3"/>
        <v>68411.95999999999</v>
      </c>
      <c r="M37" s="69">
        <f t="shared" si="4"/>
        <v>130.4061290884316</v>
      </c>
    </row>
    <row r="38" spans="1:13" s="14" customFormat="1" ht="23.25" customHeight="1">
      <c r="A38" s="11">
        <v>18010500</v>
      </c>
      <c r="B38" s="29" t="s">
        <v>92</v>
      </c>
      <c r="C38" s="104">
        <v>435000</v>
      </c>
      <c r="D38" s="104">
        <v>670000</v>
      </c>
      <c r="E38" s="106">
        <v>451750</v>
      </c>
      <c r="F38" s="106">
        <v>534436.71</v>
      </c>
      <c r="G38" s="9">
        <f t="shared" si="5"/>
        <v>118.30364360819036</v>
      </c>
      <c r="H38" s="9">
        <f t="shared" si="2"/>
        <v>79.76667313432836</v>
      </c>
      <c r="I38" s="10">
        <f t="shared" si="6"/>
        <v>82686.70999999996</v>
      </c>
      <c r="J38" s="10">
        <f t="shared" si="1"/>
        <v>-135563.29000000004</v>
      </c>
      <c r="K38" s="109">
        <v>231794.96</v>
      </c>
      <c r="L38" s="65">
        <f t="shared" si="3"/>
        <v>302641.75</v>
      </c>
      <c r="M38" s="69">
        <f t="shared" si="4"/>
        <v>230.56442210822877</v>
      </c>
    </row>
    <row r="39" spans="1:13" s="14" customFormat="1" ht="21.75" customHeight="1">
      <c r="A39" s="11">
        <v>18010600</v>
      </c>
      <c r="B39" s="29" t="s">
        <v>93</v>
      </c>
      <c r="C39" s="104">
        <v>9636000</v>
      </c>
      <c r="D39" s="104">
        <v>10085250</v>
      </c>
      <c r="E39" s="106">
        <v>5969250</v>
      </c>
      <c r="F39" s="106">
        <v>6211001.62</v>
      </c>
      <c r="G39" s="9">
        <f t="shared" si="5"/>
        <v>104.04994965866734</v>
      </c>
      <c r="H39" s="9">
        <f t="shared" si="2"/>
        <v>61.585004040554274</v>
      </c>
      <c r="I39" s="10">
        <f t="shared" si="6"/>
        <v>241751.6200000001</v>
      </c>
      <c r="J39" s="10">
        <f t="shared" si="1"/>
        <v>-3874248.38</v>
      </c>
      <c r="K39" s="109">
        <v>5156547.69</v>
      </c>
      <c r="L39" s="65">
        <f t="shared" si="3"/>
        <v>1054453.9299999997</v>
      </c>
      <c r="M39" s="69">
        <f t="shared" si="4"/>
        <v>120.44883502279798</v>
      </c>
    </row>
    <row r="40" spans="1:13" s="14" customFormat="1" ht="25.5" customHeight="1">
      <c r="A40" s="11">
        <v>18010700</v>
      </c>
      <c r="B40" s="29" t="s">
        <v>94</v>
      </c>
      <c r="C40" s="104">
        <v>350000</v>
      </c>
      <c r="D40" s="104">
        <v>422000</v>
      </c>
      <c r="E40" s="106">
        <v>160000</v>
      </c>
      <c r="F40" s="106">
        <v>299961.45</v>
      </c>
      <c r="G40" s="9">
        <f t="shared" si="5"/>
        <v>187.47590625</v>
      </c>
      <c r="H40" s="9">
        <f t="shared" si="2"/>
        <v>71.08091232227488</v>
      </c>
      <c r="I40" s="10">
        <f t="shared" si="6"/>
        <v>139961.45</v>
      </c>
      <c r="J40" s="10">
        <f t="shared" si="1"/>
        <v>-122038.54999999999</v>
      </c>
      <c r="K40" s="109">
        <v>170854.92</v>
      </c>
      <c r="L40" s="65">
        <f t="shared" si="3"/>
        <v>129106.53</v>
      </c>
      <c r="M40" s="69">
        <f t="shared" si="4"/>
        <v>175.56500567850196</v>
      </c>
    </row>
    <row r="41" spans="1:13" s="14" customFormat="1" ht="27" customHeight="1">
      <c r="A41" s="11">
        <v>18010900</v>
      </c>
      <c r="B41" s="30" t="s">
        <v>95</v>
      </c>
      <c r="C41" s="104">
        <v>1100000</v>
      </c>
      <c r="D41" s="104">
        <v>1725750</v>
      </c>
      <c r="E41" s="106">
        <v>540000</v>
      </c>
      <c r="F41" s="106">
        <v>1059932.42</v>
      </c>
      <c r="G41" s="9">
        <f t="shared" si="5"/>
        <v>196.28378148148147</v>
      </c>
      <c r="H41" s="9">
        <f t="shared" si="2"/>
        <v>61.418653918586116</v>
      </c>
      <c r="I41" s="10">
        <f t="shared" si="6"/>
        <v>519932.4199999999</v>
      </c>
      <c r="J41" s="10">
        <f t="shared" si="1"/>
        <v>-665817.5800000001</v>
      </c>
      <c r="K41" s="109">
        <v>551963.71</v>
      </c>
      <c r="L41" s="65">
        <f t="shared" si="3"/>
        <v>507968.70999999996</v>
      </c>
      <c r="M41" s="69">
        <f t="shared" si="4"/>
        <v>192.02936729300555</v>
      </c>
    </row>
    <row r="42" spans="1:13" s="14" customFormat="1" ht="27" customHeight="1">
      <c r="A42" s="11">
        <v>18011000</v>
      </c>
      <c r="B42" s="30" t="s">
        <v>120</v>
      </c>
      <c r="C42" s="104">
        <v>0</v>
      </c>
      <c r="D42" s="104">
        <v>50000</v>
      </c>
      <c r="E42" s="106">
        <v>25000</v>
      </c>
      <c r="F42" s="106">
        <v>50000</v>
      </c>
      <c r="G42" s="9">
        <f t="shared" si="5"/>
        <v>200</v>
      </c>
      <c r="H42" s="9">
        <f t="shared" si="2"/>
        <v>100</v>
      </c>
      <c r="I42" s="10">
        <f t="shared" si="6"/>
        <v>25000</v>
      </c>
      <c r="J42" s="10">
        <f t="shared" si="1"/>
        <v>0</v>
      </c>
      <c r="K42" s="109">
        <v>29166.67</v>
      </c>
      <c r="L42" s="65">
        <f t="shared" si="3"/>
        <v>20833.33</v>
      </c>
      <c r="M42" s="69">
        <f t="shared" si="4"/>
        <v>171.42855183673694</v>
      </c>
    </row>
    <row r="43" spans="1:13" s="14" customFormat="1" ht="29.25" customHeight="1">
      <c r="A43" s="11">
        <v>18011100</v>
      </c>
      <c r="B43" s="29" t="s">
        <v>96</v>
      </c>
      <c r="C43" s="104">
        <v>0</v>
      </c>
      <c r="D43" s="104">
        <v>25000</v>
      </c>
      <c r="E43" s="106">
        <v>18750</v>
      </c>
      <c r="F43" s="106">
        <v>37500</v>
      </c>
      <c r="G43" s="9">
        <f t="shared" si="5"/>
        <v>200</v>
      </c>
      <c r="H43" s="9">
        <f t="shared" si="2"/>
        <v>150</v>
      </c>
      <c r="I43" s="10">
        <f t="shared" si="6"/>
        <v>18750</v>
      </c>
      <c r="J43" s="10">
        <f t="shared" si="1"/>
        <v>12500</v>
      </c>
      <c r="K43" s="109">
        <v>20833.33</v>
      </c>
      <c r="L43" s="65">
        <f t="shared" si="3"/>
        <v>16666.67</v>
      </c>
      <c r="M43" s="69">
        <f t="shared" si="4"/>
        <v>180.0000288000046</v>
      </c>
    </row>
    <row r="44" spans="1:13" s="40" customFormat="1" ht="22.5" customHeight="1">
      <c r="A44" s="20">
        <v>18050000</v>
      </c>
      <c r="B44" s="27" t="s">
        <v>97</v>
      </c>
      <c r="C44" s="71">
        <f>C45+C46+C47</f>
        <v>7215000</v>
      </c>
      <c r="D44" s="71">
        <f>D45+D46+D47</f>
        <v>8158050</v>
      </c>
      <c r="E44" s="71">
        <f>E45+E46+E47</f>
        <v>3187964</v>
      </c>
      <c r="F44" s="71">
        <f>F45+F46+F47</f>
        <v>3328024.21</v>
      </c>
      <c r="G44" s="54">
        <f t="shared" si="5"/>
        <v>104.3934062618022</v>
      </c>
      <c r="H44" s="54">
        <f t="shared" si="2"/>
        <v>40.79435906864998</v>
      </c>
      <c r="I44" s="37">
        <f t="shared" si="6"/>
        <v>140060.20999999996</v>
      </c>
      <c r="J44" s="37">
        <f t="shared" si="1"/>
        <v>-4830025.79</v>
      </c>
      <c r="K44" s="68">
        <f>SUM(K45:K47)</f>
        <v>2998795.89</v>
      </c>
      <c r="L44" s="68">
        <f t="shared" si="3"/>
        <v>329228.31999999983</v>
      </c>
      <c r="M44" s="70">
        <f t="shared" si="4"/>
        <v>110.97868384766927</v>
      </c>
    </row>
    <row r="45" spans="1:13" s="14" customFormat="1" ht="25.5" customHeight="1">
      <c r="A45" s="11">
        <v>18050300</v>
      </c>
      <c r="B45" s="29" t="s">
        <v>98</v>
      </c>
      <c r="C45" s="104">
        <v>515000</v>
      </c>
      <c r="D45" s="104">
        <v>701700</v>
      </c>
      <c r="E45" s="106">
        <v>329400</v>
      </c>
      <c r="F45" s="106">
        <v>408411.25</v>
      </c>
      <c r="G45" s="9">
        <f t="shared" si="5"/>
        <v>123.9864146933819</v>
      </c>
      <c r="H45" s="9">
        <f t="shared" si="2"/>
        <v>58.20311386632464</v>
      </c>
      <c r="I45" s="10">
        <f t="shared" si="6"/>
        <v>79011.25</v>
      </c>
      <c r="J45" s="10">
        <f t="shared" si="1"/>
        <v>-293288.75</v>
      </c>
      <c r="K45" s="109">
        <v>231689.45</v>
      </c>
      <c r="L45" s="65">
        <f t="shared" si="3"/>
        <v>176721.8</v>
      </c>
      <c r="M45" s="69">
        <f t="shared" si="4"/>
        <v>176.27529004881316</v>
      </c>
    </row>
    <row r="46" spans="1:13" s="14" customFormat="1" ht="25.5" customHeight="1">
      <c r="A46" s="11">
        <v>18050400</v>
      </c>
      <c r="B46" s="29" t="s">
        <v>99</v>
      </c>
      <c r="C46" s="104">
        <v>2000000</v>
      </c>
      <c r="D46" s="104">
        <v>2043000</v>
      </c>
      <c r="E46" s="106">
        <v>913000</v>
      </c>
      <c r="F46" s="106">
        <v>1005348.99</v>
      </c>
      <c r="G46" s="9">
        <f t="shared" si="5"/>
        <v>110.11489485213582</v>
      </c>
      <c r="H46" s="9">
        <f t="shared" si="2"/>
        <v>49.209446402349485</v>
      </c>
      <c r="I46" s="10">
        <f t="shared" si="6"/>
        <v>92348.98999999999</v>
      </c>
      <c r="J46" s="10">
        <f t="shared" si="1"/>
        <v>-1037651.01</v>
      </c>
      <c r="K46" s="109">
        <v>971733.4</v>
      </c>
      <c r="L46" s="65">
        <f t="shared" si="3"/>
        <v>33615.58999999997</v>
      </c>
      <c r="M46" s="69">
        <f t="shared" si="4"/>
        <v>103.45934286091224</v>
      </c>
    </row>
    <row r="47" spans="1:13" s="14" customFormat="1" ht="58.5" customHeight="1">
      <c r="A47" s="11">
        <v>18050500</v>
      </c>
      <c r="B47" s="29" t="s">
        <v>100</v>
      </c>
      <c r="C47" s="104">
        <v>4700000</v>
      </c>
      <c r="D47" s="104">
        <v>5413350</v>
      </c>
      <c r="E47" s="106">
        <v>1945564</v>
      </c>
      <c r="F47" s="106">
        <v>1914263.97</v>
      </c>
      <c r="G47" s="9">
        <f t="shared" si="5"/>
        <v>98.39121046647656</v>
      </c>
      <c r="H47" s="9">
        <f t="shared" si="2"/>
        <v>35.36191027736984</v>
      </c>
      <c r="I47" s="10">
        <f t="shared" si="6"/>
        <v>-31300.030000000028</v>
      </c>
      <c r="J47" s="10">
        <f t="shared" si="1"/>
        <v>-3499086.0300000003</v>
      </c>
      <c r="K47" s="109">
        <v>1795373.04</v>
      </c>
      <c r="L47" s="65">
        <f t="shared" si="3"/>
        <v>118890.92999999993</v>
      </c>
      <c r="M47" s="69">
        <f t="shared" si="4"/>
        <v>106.6220739284355</v>
      </c>
    </row>
    <row r="48" spans="1:13" s="89" customFormat="1" ht="30" customHeight="1" hidden="1">
      <c r="A48" s="87" t="s">
        <v>226</v>
      </c>
      <c r="B48" s="98" t="s">
        <v>225</v>
      </c>
      <c r="C48" s="88">
        <f>SUM(C49)</f>
        <v>0</v>
      </c>
      <c r="D48" s="88">
        <f>SUM(D49)</f>
        <v>0</v>
      </c>
      <c r="E48" s="88">
        <f>SUM(E49)</f>
        <v>0</v>
      </c>
      <c r="F48" s="88">
        <f>SUM(F49)</f>
        <v>0</v>
      </c>
      <c r="G48" s="9">
        <f>IF(E48=0,0,F48/E48%)</f>
        <v>0</v>
      </c>
      <c r="H48" s="9">
        <f>IF(D48=0,0,F48/D48%)</f>
        <v>0</v>
      </c>
      <c r="I48" s="10">
        <f aca="true" t="shared" si="7" ref="I48:I54">F48-E48</f>
        <v>0</v>
      </c>
      <c r="J48" s="10">
        <f>F48-D48</f>
        <v>0</v>
      </c>
      <c r="K48" s="107">
        <f>SUM(K49)</f>
        <v>0</v>
      </c>
      <c r="L48" s="65">
        <f>IF(K48=0,0,F48-K48)</f>
        <v>0</v>
      </c>
      <c r="M48" s="69">
        <f>IF(K48=0,0,F48/K48*100)</f>
        <v>0</v>
      </c>
    </row>
    <row r="49" spans="1:13" s="91" customFormat="1" ht="129.75" customHeight="1" hidden="1">
      <c r="A49" s="90" t="s">
        <v>227</v>
      </c>
      <c r="B49" s="99" t="s">
        <v>228</v>
      </c>
      <c r="C49" s="92"/>
      <c r="D49" s="92"/>
      <c r="E49" s="93"/>
      <c r="F49" s="93"/>
      <c r="G49" s="9">
        <f>IF(E49=0,0,F49/E49%)</f>
        <v>0</v>
      </c>
      <c r="H49" s="9">
        <f>IF(D49=0,0,F49/D49%)</f>
        <v>0</v>
      </c>
      <c r="I49" s="10">
        <f t="shared" si="7"/>
        <v>0</v>
      </c>
      <c r="J49" s="10">
        <f>F49-D49</f>
        <v>0</v>
      </c>
      <c r="K49" s="108"/>
      <c r="L49" s="94">
        <f>IF(K49=0,0,F49-K49)</f>
        <v>0</v>
      </c>
      <c r="M49" s="95">
        <f>IF(K49=0,0,F49/K49*100)</f>
        <v>0</v>
      </c>
    </row>
    <row r="50" spans="1:13" s="40" customFormat="1" ht="93.75" customHeight="1" hidden="1">
      <c r="A50" s="20">
        <v>21010000</v>
      </c>
      <c r="B50" s="25" t="s">
        <v>79</v>
      </c>
      <c r="C50" s="71">
        <f>C51</f>
        <v>0</v>
      </c>
      <c r="D50" s="71">
        <f>D51</f>
        <v>0</v>
      </c>
      <c r="E50" s="71">
        <f>E51</f>
        <v>0</v>
      </c>
      <c r="F50" s="71">
        <f>F51</f>
        <v>0</v>
      </c>
      <c r="G50" s="54">
        <f t="shared" si="5"/>
        <v>0</v>
      </c>
      <c r="H50" s="54">
        <f t="shared" si="2"/>
        <v>0</v>
      </c>
      <c r="I50" s="37">
        <f t="shared" si="7"/>
        <v>0</v>
      </c>
      <c r="J50" s="37">
        <f t="shared" si="1"/>
        <v>0</v>
      </c>
      <c r="K50" s="68">
        <f>SUM(K51)</f>
        <v>0</v>
      </c>
      <c r="L50" s="68">
        <f t="shared" si="3"/>
        <v>0</v>
      </c>
      <c r="M50" s="70">
        <f t="shared" si="4"/>
        <v>0</v>
      </c>
    </row>
    <row r="51" spans="1:13" s="14" customFormat="1" ht="41.25" customHeight="1" hidden="1">
      <c r="A51" s="11">
        <v>21010300</v>
      </c>
      <c r="B51" s="22" t="s">
        <v>80</v>
      </c>
      <c r="C51" s="12">
        <v>0</v>
      </c>
      <c r="D51" s="12">
        <v>0</v>
      </c>
      <c r="E51" s="12">
        <v>0</v>
      </c>
      <c r="F51" s="12">
        <v>0</v>
      </c>
      <c r="G51" s="9">
        <f t="shared" si="5"/>
        <v>0</v>
      </c>
      <c r="H51" s="9">
        <f t="shared" si="2"/>
        <v>0</v>
      </c>
      <c r="I51" s="10">
        <f t="shared" si="7"/>
        <v>0</v>
      </c>
      <c r="J51" s="10">
        <f t="shared" si="1"/>
        <v>0</v>
      </c>
      <c r="K51" s="64">
        <v>0</v>
      </c>
      <c r="L51" s="65">
        <f t="shared" si="3"/>
        <v>0</v>
      </c>
      <c r="M51" s="69">
        <f t="shared" si="4"/>
        <v>0</v>
      </c>
    </row>
    <row r="52" spans="1:13" s="40" customFormat="1" ht="19.5" customHeight="1">
      <c r="A52" s="20">
        <v>21080000</v>
      </c>
      <c r="B52" s="32" t="s">
        <v>3</v>
      </c>
      <c r="C52" s="71">
        <f>C53+C54</f>
        <v>0</v>
      </c>
      <c r="D52" s="71">
        <f>D53+D54</f>
        <v>5300</v>
      </c>
      <c r="E52" s="71">
        <f>E53+E54</f>
        <v>5300</v>
      </c>
      <c r="F52" s="71">
        <f>F53+F54</f>
        <v>5415.36</v>
      </c>
      <c r="G52" s="54">
        <f t="shared" si="5"/>
        <v>102.1766037735849</v>
      </c>
      <c r="H52" s="54">
        <f t="shared" si="2"/>
        <v>102.1766037735849</v>
      </c>
      <c r="I52" s="37">
        <f t="shared" si="7"/>
        <v>115.35999999999967</v>
      </c>
      <c r="J52" s="37">
        <f t="shared" si="1"/>
        <v>115.35999999999967</v>
      </c>
      <c r="K52" s="68">
        <f>SUM(K53:K54)</f>
        <v>12601</v>
      </c>
      <c r="L52" s="68">
        <f t="shared" si="3"/>
        <v>-7185.64</v>
      </c>
      <c r="M52" s="70">
        <f t="shared" si="4"/>
        <v>42.97563685421792</v>
      </c>
    </row>
    <row r="53" spans="1:13" s="14" customFormat="1" ht="19.5" customHeight="1">
      <c r="A53" s="11">
        <v>21081100</v>
      </c>
      <c r="B53" s="31" t="s">
        <v>121</v>
      </c>
      <c r="C53" s="12"/>
      <c r="D53" s="12">
        <v>5300</v>
      </c>
      <c r="E53" s="12">
        <v>5300</v>
      </c>
      <c r="F53" s="12">
        <v>5415.36</v>
      </c>
      <c r="G53" s="9">
        <f t="shared" si="5"/>
        <v>102.1766037735849</v>
      </c>
      <c r="H53" s="9">
        <f t="shared" si="2"/>
        <v>102.1766037735849</v>
      </c>
      <c r="I53" s="10">
        <f t="shared" si="7"/>
        <v>115.35999999999967</v>
      </c>
      <c r="J53" s="10">
        <f t="shared" si="1"/>
        <v>115.35999999999967</v>
      </c>
      <c r="K53" s="109">
        <v>2601</v>
      </c>
      <c r="L53" s="65">
        <f t="shared" si="3"/>
        <v>2814.3599999999997</v>
      </c>
      <c r="M53" s="69">
        <f t="shared" si="4"/>
        <v>208.20299884659744</v>
      </c>
    </row>
    <row r="54" spans="1:13" s="34" customFormat="1" ht="36" customHeight="1">
      <c r="A54" s="11">
        <v>21081500</v>
      </c>
      <c r="B54" s="22" t="s">
        <v>179</v>
      </c>
      <c r="C54" s="33"/>
      <c r="D54" s="12"/>
      <c r="E54" s="12"/>
      <c r="F54" s="12"/>
      <c r="G54" s="9">
        <f t="shared" si="5"/>
        <v>0</v>
      </c>
      <c r="H54" s="9">
        <f t="shared" si="2"/>
        <v>0</v>
      </c>
      <c r="I54" s="10">
        <f t="shared" si="7"/>
        <v>0</v>
      </c>
      <c r="J54" s="10">
        <f t="shared" si="1"/>
        <v>0</v>
      </c>
      <c r="K54" s="109">
        <v>10000</v>
      </c>
      <c r="L54" s="65">
        <f t="shared" si="3"/>
        <v>-10000</v>
      </c>
      <c r="M54" s="69">
        <f t="shared" si="4"/>
        <v>0</v>
      </c>
    </row>
    <row r="55" spans="1:13" s="40" customFormat="1" ht="23.25" customHeight="1">
      <c r="A55" s="20">
        <v>22010000</v>
      </c>
      <c r="B55" s="21" t="s">
        <v>61</v>
      </c>
      <c r="C55" s="71">
        <f>C56</f>
        <v>150000</v>
      </c>
      <c r="D55" s="71">
        <f>D56</f>
        <v>150000</v>
      </c>
      <c r="E55" s="71">
        <f>E56</f>
        <v>87500</v>
      </c>
      <c r="F55" s="71">
        <f>F56</f>
        <v>89886.28</v>
      </c>
      <c r="G55" s="54">
        <f t="shared" si="5"/>
        <v>102.72717714285714</v>
      </c>
      <c r="H55" s="54">
        <f t="shared" si="2"/>
        <v>59.924186666666664</v>
      </c>
      <c r="I55" s="37">
        <f t="shared" si="6"/>
        <v>2386.279999999999</v>
      </c>
      <c r="J55" s="37">
        <f t="shared" si="1"/>
        <v>-60113.72</v>
      </c>
      <c r="K55" s="68">
        <f>SUM(K56)</f>
        <v>119762.46</v>
      </c>
      <c r="L55" s="68">
        <f t="shared" si="3"/>
        <v>-29876.180000000008</v>
      </c>
      <c r="M55" s="70">
        <f t="shared" si="4"/>
        <v>75.05380233505558</v>
      </c>
    </row>
    <row r="56" spans="1:13" s="14" customFormat="1" ht="30" customHeight="1">
      <c r="A56" s="11">
        <v>22012500</v>
      </c>
      <c r="B56" s="22" t="s">
        <v>106</v>
      </c>
      <c r="C56" s="12">
        <v>150000</v>
      </c>
      <c r="D56" s="12">
        <v>150000</v>
      </c>
      <c r="E56" s="106">
        <v>87500</v>
      </c>
      <c r="F56" s="106">
        <v>89886.28</v>
      </c>
      <c r="G56" s="9">
        <f t="shared" si="5"/>
        <v>102.72717714285714</v>
      </c>
      <c r="H56" s="9">
        <f t="shared" si="2"/>
        <v>59.924186666666664</v>
      </c>
      <c r="I56" s="10">
        <f t="shared" si="6"/>
        <v>2386.279999999999</v>
      </c>
      <c r="J56" s="10">
        <f t="shared" si="1"/>
        <v>-60113.72</v>
      </c>
      <c r="K56" s="109">
        <v>119762.46</v>
      </c>
      <c r="L56" s="65">
        <f t="shared" si="3"/>
        <v>-29876.180000000008</v>
      </c>
      <c r="M56" s="69">
        <f t="shared" si="4"/>
        <v>75.05380233505558</v>
      </c>
    </row>
    <row r="57" spans="1:13" s="40" customFormat="1" ht="39.75" customHeight="1" hidden="1">
      <c r="A57" s="20">
        <v>22080000</v>
      </c>
      <c r="B57" s="21" t="s">
        <v>41</v>
      </c>
      <c r="C57" s="71">
        <f>C58</f>
        <v>0</v>
      </c>
      <c r="D57" s="71">
        <f>D58</f>
        <v>0</v>
      </c>
      <c r="E57" s="71">
        <f>E58</f>
        <v>0</v>
      </c>
      <c r="F57" s="71">
        <f>F58</f>
        <v>0</v>
      </c>
      <c r="G57" s="54">
        <f t="shared" si="5"/>
        <v>0</v>
      </c>
      <c r="H57" s="54">
        <f t="shared" si="2"/>
        <v>0</v>
      </c>
      <c r="I57" s="37">
        <f t="shared" si="6"/>
        <v>0</v>
      </c>
      <c r="J57" s="37">
        <f t="shared" si="1"/>
        <v>0</v>
      </c>
      <c r="K57" s="68">
        <f>SUM(K58)</f>
        <v>0</v>
      </c>
      <c r="L57" s="68">
        <f t="shared" si="3"/>
        <v>0</v>
      </c>
      <c r="M57" s="70">
        <f t="shared" si="4"/>
        <v>0</v>
      </c>
    </row>
    <row r="58" spans="1:13" s="14" customFormat="1" ht="42" customHeight="1" hidden="1">
      <c r="A58" s="11">
        <v>22080400</v>
      </c>
      <c r="B58" s="22" t="s">
        <v>44</v>
      </c>
      <c r="C58" s="12">
        <v>0</v>
      </c>
      <c r="D58" s="12"/>
      <c r="E58" s="12"/>
      <c r="F58" s="12"/>
      <c r="G58" s="9">
        <f t="shared" si="5"/>
        <v>0</v>
      </c>
      <c r="H58" s="9">
        <f t="shared" si="2"/>
        <v>0</v>
      </c>
      <c r="I58" s="10">
        <f t="shared" si="6"/>
        <v>0</v>
      </c>
      <c r="J58" s="10">
        <f t="shared" si="1"/>
        <v>0</v>
      </c>
      <c r="K58" s="64"/>
      <c r="L58" s="65">
        <f t="shared" si="3"/>
        <v>0</v>
      </c>
      <c r="M58" s="69">
        <f t="shared" si="4"/>
        <v>0</v>
      </c>
    </row>
    <row r="59" spans="1:13" s="40" customFormat="1" ht="24.75" customHeight="1">
      <c r="A59" s="20">
        <v>22090000</v>
      </c>
      <c r="B59" s="25" t="s">
        <v>107</v>
      </c>
      <c r="C59" s="71">
        <f>C60+C61+C62</f>
        <v>10600</v>
      </c>
      <c r="D59" s="71">
        <f>D60+D61+D62</f>
        <v>10600</v>
      </c>
      <c r="E59" s="71">
        <f>E60+E61+E62</f>
        <v>5200</v>
      </c>
      <c r="F59" s="71">
        <f>F60+F61+F62</f>
        <v>39773.26</v>
      </c>
      <c r="G59" s="54">
        <f t="shared" si="5"/>
        <v>764.8703846153846</v>
      </c>
      <c r="H59" s="54">
        <f t="shared" si="2"/>
        <v>375.2194339622642</v>
      </c>
      <c r="I59" s="37">
        <f t="shared" si="6"/>
        <v>34573.26</v>
      </c>
      <c r="J59" s="37">
        <f t="shared" si="1"/>
        <v>29173.260000000002</v>
      </c>
      <c r="K59" s="68">
        <f>SUM(K60:K62)</f>
        <v>5466.0199999999995</v>
      </c>
      <c r="L59" s="68">
        <f t="shared" si="3"/>
        <v>34307.240000000005</v>
      </c>
      <c r="M59" s="70">
        <f t="shared" si="4"/>
        <v>727.645709309516</v>
      </c>
    </row>
    <row r="60" spans="1:13" s="14" customFormat="1" ht="52.5" customHeight="1">
      <c r="A60" s="11">
        <v>22090100</v>
      </c>
      <c r="B60" s="29" t="s">
        <v>108</v>
      </c>
      <c r="C60" s="12">
        <v>10000</v>
      </c>
      <c r="D60" s="12">
        <v>10000</v>
      </c>
      <c r="E60" s="106">
        <v>5000</v>
      </c>
      <c r="F60" s="106">
        <v>39620.26</v>
      </c>
      <c r="G60" s="9">
        <f t="shared" si="5"/>
        <v>792.4052</v>
      </c>
      <c r="H60" s="9">
        <f t="shared" si="2"/>
        <v>396.2026</v>
      </c>
      <c r="I60" s="10">
        <f t="shared" si="6"/>
        <v>34620.26</v>
      </c>
      <c r="J60" s="10">
        <f t="shared" si="1"/>
        <v>29620.260000000002</v>
      </c>
      <c r="K60" s="109">
        <v>5158.32</v>
      </c>
      <c r="L60" s="65">
        <f t="shared" si="3"/>
        <v>34461.94</v>
      </c>
      <c r="M60" s="69">
        <f t="shared" si="4"/>
        <v>768.084570170133</v>
      </c>
    </row>
    <row r="61" spans="1:13" s="14" customFormat="1" ht="24.75" customHeight="1">
      <c r="A61" s="11">
        <v>22090200</v>
      </c>
      <c r="B61" s="29" t="s">
        <v>195</v>
      </c>
      <c r="C61" s="12"/>
      <c r="D61" s="12"/>
      <c r="E61" s="13">
        <v>0</v>
      </c>
      <c r="F61" s="13">
        <v>0</v>
      </c>
      <c r="G61" s="9">
        <f>IF(E61=0,0,F61/E61%)</f>
        <v>0</v>
      </c>
      <c r="H61" s="9">
        <f>IF(D61=0,0,F61/D61%)</f>
        <v>0</v>
      </c>
      <c r="I61" s="10">
        <f>F61-E61</f>
        <v>0</v>
      </c>
      <c r="J61" s="10">
        <f>F61-D61</f>
        <v>0</v>
      </c>
      <c r="K61" s="109">
        <v>10.2</v>
      </c>
      <c r="L61" s="65">
        <f>IF(K61=0,0,F61-K61)</f>
        <v>-10.2</v>
      </c>
      <c r="M61" s="69">
        <f>IF(K61=0,0,F61/K61*100)</f>
        <v>0</v>
      </c>
    </row>
    <row r="62" spans="1:13" s="34" customFormat="1" ht="36" customHeight="1">
      <c r="A62" s="35">
        <v>22090400</v>
      </c>
      <c r="B62" s="29" t="s">
        <v>181</v>
      </c>
      <c r="C62" s="12">
        <v>600</v>
      </c>
      <c r="D62" s="12">
        <v>600</v>
      </c>
      <c r="E62" s="106">
        <v>200</v>
      </c>
      <c r="F62" s="106">
        <v>153</v>
      </c>
      <c r="G62" s="9">
        <f t="shared" si="5"/>
        <v>76.5</v>
      </c>
      <c r="H62" s="9">
        <f t="shared" si="2"/>
        <v>25.5</v>
      </c>
      <c r="I62" s="10">
        <f t="shared" si="6"/>
        <v>-47</v>
      </c>
      <c r="J62" s="10">
        <f t="shared" si="1"/>
        <v>-447</v>
      </c>
      <c r="K62" s="109">
        <v>297.5</v>
      </c>
      <c r="L62" s="65">
        <f t="shared" si="3"/>
        <v>-144.5</v>
      </c>
      <c r="M62" s="69">
        <f t="shared" si="4"/>
        <v>51.42857142857142</v>
      </c>
    </row>
    <row r="63" spans="1:13" s="40" customFormat="1" ht="26.25" customHeight="1">
      <c r="A63" s="26">
        <v>24000000</v>
      </c>
      <c r="B63" s="27" t="s">
        <v>122</v>
      </c>
      <c r="C63" s="71">
        <f>C64</f>
        <v>0</v>
      </c>
      <c r="D63" s="71">
        <f>D64</f>
        <v>20300</v>
      </c>
      <c r="E63" s="71">
        <f>E64</f>
        <v>20300</v>
      </c>
      <c r="F63" s="71">
        <f>F64</f>
        <v>20374.56</v>
      </c>
      <c r="G63" s="54">
        <f t="shared" si="5"/>
        <v>100.36729064039409</v>
      </c>
      <c r="H63" s="54">
        <f t="shared" si="2"/>
        <v>100.36729064039409</v>
      </c>
      <c r="I63" s="37">
        <f t="shared" si="6"/>
        <v>74.56000000000131</v>
      </c>
      <c r="J63" s="37">
        <f t="shared" si="1"/>
        <v>74.56000000000131</v>
      </c>
      <c r="K63" s="68">
        <f>SUM(K64)</f>
        <v>70828.11</v>
      </c>
      <c r="L63" s="68">
        <f t="shared" si="3"/>
        <v>-50453.55</v>
      </c>
      <c r="M63" s="70">
        <f t="shared" si="4"/>
        <v>28.766205959752423</v>
      </c>
    </row>
    <row r="64" spans="1:13" s="14" customFormat="1" ht="26.25" customHeight="1">
      <c r="A64" s="35">
        <v>24060300</v>
      </c>
      <c r="B64" s="29" t="s">
        <v>3</v>
      </c>
      <c r="C64" s="12"/>
      <c r="D64" s="12">
        <v>20300</v>
      </c>
      <c r="E64" s="12">
        <v>20300</v>
      </c>
      <c r="F64" s="12">
        <v>20374.56</v>
      </c>
      <c r="G64" s="9">
        <f t="shared" si="5"/>
        <v>100.36729064039409</v>
      </c>
      <c r="H64" s="9">
        <f t="shared" si="2"/>
        <v>100.36729064039409</v>
      </c>
      <c r="I64" s="10">
        <f t="shared" si="6"/>
        <v>74.56000000000131</v>
      </c>
      <c r="J64" s="10">
        <f t="shared" si="1"/>
        <v>74.56000000000131</v>
      </c>
      <c r="K64" s="64">
        <v>70828.11</v>
      </c>
      <c r="L64" s="65">
        <f t="shared" si="3"/>
        <v>-50453.55</v>
      </c>
      <c r="M64" s="69">
        <f t="shared" si="4"/>
        <v>28.766205959752423</v>
      </c>
    </row>
    <row r="65" spans="1:13" s="40" customFormat="1" ht="38.25" customHeight="1">
      <c r="A65" s="41"/>
      <c r="B65" s="36" t="s">
        <v>35</v>
      </c>
      <c r="C65" s="37">
        <f>C14+C19+C55+C57+C50+C21+C24+C32+C33+C44+C59+C28+C30+C52+C63</f>
        <v>42000000</v>
      </c>
      <c r="D65" s="37">
        <f>D14+D19+D55+D57+D50+D21+D24+D32+D33+D44+D59+D28+D30+D52+D63</f>
        <v>45460800</v>
      </c>
      <c r="E65" s="37">
        <f>E14+E19+E55+E57+E50+E21+E24+E32+E33+E44+E59+E28+E30+E52+E63</f>
        <v>21076837</v>
      </c>
      <c r="F65" s="37">
        <f>F14+F19+F55+F57+F50+F21+F24+F32+F33+F44+F59+F28+F30+F52+F63</f>
        <v>22750653.409999996</v>
      </c>
      <c r="G65" s="54">
        <f t="shared" si="5"/>
        <v>107.94149715158872</v>
      </c>
      <c r="H65" s="54">
        <f t="shared" si="2"/>
        <v>50.044551371731245</v>
      </c>
      <c r="I65" s="37">
        <f t="shared" si="6"/>
        <v>1673816.4099999964</v>
      </c>
      <c r="J65" s="37">
        <f t="shared" si="1"/>
        <v>-22710146.590000004</v>
      </c>
      <c r="K65" s="68">
        <f>SUM(K14,K19,K21,K24,K28,K30,K32,K33,K44,K50,K52,K55,K57,K59,K63)</f>
        <v>19486019.31</v>
      </c>
      <c r="L65" s="68">
        <f t="shared" si="3"/>
        <v>3264634.0999999978</v>
      </c>
      <c r="M65" s="70">
        <f t="shared" si="4"/>
        <v>116.75372505827615</v>
      </c>
    </row>
    <row r="66" spans="1:13" s="14" customFormat="1" ht="18" customHeight="1">
      <c r="A66" s="16"/>
      <c r="B66" s="15" t="s">
        <v>36</v>
      </c>
      <c r="C66" s="72"/>
      <c r="D66" s="72"/>
      <c r="E66" s="72"/>
      <c r="F66" s="72"/>
      <c r="G66" s="80"/>
      <c r="H66" s="80"/>
      <c r="I66" s="72"/>
      <c r="J66" s="72"/>
      <c r="K66" s="81"/>
      <c r="L66" s="81"/>
      <c r="M66" s="82"/>
    </row>
    <row r="67" spans="1:13" s="14" customFormat="1" ht="43.5" customHeight="1">
      <c r="A67" s="16">
        <v>41033200</v>
      </c>
      <c r="B67" s="100" t="s">
        <v>196</v>
      </c>
      <c r="C67" s="73"/>
      <c r="D67" s="73">
        <v>2798000</v>
      </c>
      <c r="E67" s="106">
        <v>1244000</v>
      </c>
      <c r="F67" s="106">
        <v>1244000</v>
      </c>
      <c r="G67" s="9">
        <f>IF(E67=0,0,F67/E67%)</f>
        <v>100</v>
      </c>
      <c r="H67" s="9">
        <f>IF(D67=0,0,F67/D67%)</f>
        <v>44.46032880629021</v>
      </c>
      <c r="I67" s="10">
        <f>F67-E67</f>
        <v>0</v>
      </c>
      <c r="J67" s="10">
        <f>F67-D67</f>
        <v>-1554000</v>
      </c>
      <c r="K67" s="109">
        <v>1340000</v>
      </c>
      <c r="L67" s="65">
        <f>IF(K67=0,0,F67-K67)</f>
        <v>-96000</v>
      </c>
      <c r="M67" s="69">
        <f>IF(K67=0,0,F67/K67*100)</f>
        <v>92.83582089552239</v>
      </c>
    </row>
    <row r="68" spans="1:13" s="14" customFormat="1" ht="28.5" customHeight="1">
      <c r="A68" s="11">
        <v>41033900</v>
      </c>
      <c r="B68" s="101" t="s">
        <v>59</v>
      </c>
      <c r="C68" s="12">
        <v>15364600</v>
      </c>
      <c r="D68" s="12">
        <v>15364600</v>
      </c>
      <c r="E68" s="106">
        <v>10085600</v>
      </c>
      <c r="F68" s="106">
        <v>10085600</v>
      </c>
      <c r="G68" s="9">
        <f t="shared" si="5"/>
        <v>100</v>
      </c>
      <c r="H68" s="9">
        <f t="shared" si="2"/>
        <v>65.64179998177629</v>
      </c>
      <c r="I68" s="10">
        <f t="shared" si="6"/>
        <v>0</v>
      </c>
      <c r="J68" s="10">
        <f aca="true" t="shared" si="8" ref="J68:J89">F68-D68</f>
        <v>-5279000</v>
      </c>
      <c r="K68" s="109">
        <v>8666900</v>
      </c>
      <c r="L68" s="65">
        <f t="shared" si="3"/>
        <v>1418700</v>
      </c>
      <c r="M68" s="69">
        <f t="shared" si="4"/>
        <v>116.36917467606642</v>
      </c>
    </row>
    <row r="69" spans="1:13" s="14" customFormat="1" ht="27.75" customHeight="1">
      <c r="A69" s="11">
        <v>41034200</v>
      </c>
      <c r="B69" s="101" t="s">
        <v>60</v>
      </c>
      <c r="C69" s="12">
        <v>4756000</v>
      </c>
      <c r="D69" s="12">
        <v>4756000</v>
      </c>
      <c r="E69" s="106">
        <v>2774500</v>
      </c>
      <c r="F69" s="106">
        <v>2774500</v>
      </c>
      <c r="G69" s="9">
        <f t="shared" si="5"/>
        <v>100</v>
      </c>
      <c r="H69" s="9">
        <f t="shared" si="2"/>
        <v>58.336837678721615</v>
      </c>
      <c r="I69" s="10">
        <f aca="true" t="shared" si="9" ref="I69:I75">F69-E69</f>
        <v>0</v>
      </c>
      <c r="J69" s="10">
        <f t="shared" si="8"/>
        <v>-1981500</v>
      </c>
      <c r="K69" s="109">
        <v>3719100</v>
      </c>
      <c r="L69" s="65">
        <f t="shared" si="3"/>
        <v>-944600</v>
      </c>
      <c r="M69" s="69">
        <f t="shared" si="4"/>
        <v>74.60138205479821</v>
      </c>
    </row>
    <row r="70" spans="1:13" s="14" customFormat="1" ht="57.75" customHeight="1">
      <c r="A70" s="11">
        <v>41040200</v>
      </c>
      <c r="B70" s="101" t="s">
        <v>109</v>
      </c>
      <c r="C70" s="12">
        <v>5081000</v>
      </c>
      <c r="D70" s="12">
        <v>5081000</v>
      </c>
      <c r="E70" s="106">
        <v>2959936</v>
      </c>
      <c r="F70" s="106">
        <v>2959936</v>
      </c>
      <c r="G70" s="9">
        <f t="shared" si="5"/>
        <v>100</v>
      </c>
      <c r="H70" s="9">
        <f t="shared" si="2"/>
        <v>58.25498917535918</v>
      </c>
      <c r="I70" s="10">
        <f t="shared" si="9"/>
        <v>0</v>
      </c>
      <c r="J70" s="10">
        <f t="shared" si="8"/>
        <v>-2121064</v>
      </c>
      <c r="K70" s="109">
        <v>2295770</v>
      </c>
      <c r="L70" s="65">
        <f t="shared" si="3"/>
        <v>664166</v>
      </c>
      <c r="M70" s="69">
        <f t="shared" si="4"/>
        <v>128.92998863126533</v>
      </c>
    </row>
    <row r="71" spans="1:13" s="14" customFormat="1" ht="89.25" customHeight="1" hidden="1">
      <c r="A71" s="11">
        <v>41050900</v>
      </c>
      <c r="B71" s="101" t="s">
        <v>207</v>
      </c>
      <c r="C71" s="12">
        <v>0</v>
      </c>
      <c r="D71" s="12"/>
      <c r="E71" s="12"/>
      <c r="F71" s="12"/>
      <c r="G71" s="9">
        <f>IF(E71=0,0,F71/E71%)</f>
        <v>0</v>
      </c>
      <c r="H71" s="9">
        <f>IF(D71=0,0,F71/D71%)</f>
        <v>0</v>
      </c>
      <c r="I71" s="10">
        <f t="shared" si="9"/>
        <v>0</v>
      </c>
      <c r="J71" s="10">
        <f>F71-D71</f>
        <v>0</v>
      </c>
      <c r="K71" s="64"/>
      <c r="L71" s="65">
        <f t="shared" si="3"/>
        <v>0</v>
      </c>
      <c r="M71" s="69">
        <f t="shared" si="4"/>
        <v>0</v>
      </c>
    </row>
    <row r="72" spans="1:13" s="14" customFormat="1" ht="57.75" customHeight="1">
      <c r="A72" s="11">
        <v>41051000</v>
      </c>
      <c r="B72" s="101" t="s">
        <v>241</v>
      </c>
      <c r="C72" s="12">
        <v>1040757</v>
      </c>
      <c r="D72" s="12">
        <v>1040757</v>
      </c>
      <c r="E72" s="106">
        <v>607110</v>
      </c>
      <c r="F72" s="106">
        <v>260190</v>
      </c>
      <c r="G72" s="9"/>
      <c r="H72" s="9"/>
      <c r="I72" s="10"/>
      <c r="J72" s="10"/>
      <c r="K72" s="64">
        <v>0</v>
      </c>
      <c r="L72" s="65">
        <f>F72-K72</f>
        <v>260190</v>
      </c>
      <c r="M72" s="69">
        <f t="shared" si="4"/>
        <v>0</v>
      </c>
    </row>
    <row r="73" spans="1:13" s="14" customFormat="1" ht="39" customHeight="1">
      <c r="A73" s="11">
        <v>41051100</v>
      </c>
      <c r="B73" s="101" t="s">
        <v>111</v>
      </c>
      <c r="C73" s="12"/>
      <c r="D73" s="12">
        <v>151209</v>
      </c>
      <c r="E73" s="106">
        <v>151209</v>
      </c>
      <c r="F73" s="106">
        <v>151208.68</v>
      </c>
      <c r="G73" s="9">
        <f t="shared" si="5"/>
        <v>99.99978837238524</v>
      </c>
      <c r="H73" s="9">
        <f aca="true" t="shared" si="10" ref="H73:H120">IF(D73=0,0,F73/D73%)</f>
        <v>99.99978837238524</v>
      </c>
      <c r="I73" s="10">
        <f t="shared" si="9"/>
        <v>-0.3200000000069849</v>
      </c>
      <c r="J73" s="10">
        <f t="shared" si="8"/>
        <v>-0.3200000000069849</v>
      </c>
      <c r="K73" s="109">
        <v>1541778.68</v>
      </c>
      <c r="L73" s="65">
        <f t="shared" si="3"/>
        <v>-1390570</v>
      </c>
      <c r="M73" s="69">
        <f t="shared" si="4"/>
        <v>9.807418014108224</v>
      </c>
    </row>
    <row r="74" spans="1:13" s="14" customFormat="1" ht="59.25" customHeight="1">
      <c r="A74" s="11">
        <v>41051200</v>
      </c>
      <c r="B74" s="101" t="s">
        <v>203</v>
      </c>
      <c r="C74" s="12">
        <v>51776</v>
      </c>
      <c r="D74" s="12">
        <v>51776</v>
      </c>
      <c r="E74" s="106">
        <v>29835</v>
      </c>
      <c r="F74" s="106">
        <v>21575</v>
      </c>
      <c r="G74" s="9">
        <f>IF(E74=0,0,F74/E74%)</f>
        <v>72.3143958438076</v>
      </c>
      <c r="H74" s="9">
        <f>IF(D74=0,0,F74/D74%)</f>
        <v>41.66988566131026</v>
      </c>
      <c r="I74" s="10">
        <f t="shared" si="9"/>
        <v>-8260</v>
      </c>
      <c r="J74" s="10">
        <f>F74-D74</f>
        <v>-30201</v>
      </c>
      <c r="K74" s="109">
        <v>29284</v>
      </c>
      <c r="L74" s="65">
        <f>F74-K74</f>
        <v>-7709</v>
      </c>
      <c r="M74" s="69">
        <f>IF(K74=0,0,F74/K74*100)</f>
        <v>73.67504439284251</v>
      </c>
    </row>
    <row r="75" spans="1:13" s="14" customFormat="1" ht="63.75" customHeight="1">
      <c r="A75" s="11">
        <v>41051400</v>
      </c>
      <c r="B75" s="101" t="s">
        <v>204</v>
      </c>
      <c r="C75" s="12"/>
      <c r="D75" s="12">
        <v>194032</v>
      </c>
      <c r="E75" s="106">
        <v>135619</v>
      </c>
      <c r="F75" s="106">
        <v>131913</v>
      </c>
      <c r="G75" s="9">
        <f>IF(E75=0,0,F75/E75%)</f>
        <v>97.26734454611817</v>
      </c>
      <c r="H75" s="9">
        <f>IF(D75=0,0,F75/D75%)</f>
        <v>67.985177702647</v>
      </c>
      <c r="I75" s="10">
        <f t="shared" si="9"/>
        <v>-3706</v>
      </c>
      <c r="J75" s="10">
        <f>F75-D75</f>
        <v>-62119</v>
      </c>
      <c r="K75" s="109">
        <v>10800</v>
      </c>
      <c r="L75" s="65">
        <f>IF(K75=0,0,F75-K75)</f>
        <v>121113</v>
      </c>
      <c r="M75" s="69">
        <f>IF(K75=0,0,F75/K75*100)</f>
        <v>1221.4166666666667</v>
      </c>
    </row>
    <row r="76" spans="1:13" s="14" customFormat="1" ht="48" customHeight="1">
      <c r="A76" s="11">
        <v>41051500</v>
      </c>
      <c r="B76" s="101" t="s">
        <v>110</v>
      </c>
      <c r="C76" s="12">
        <v>120223</v>
      </c>
      <c r="D76" s="12">
        <v>120223</v>
      </c>
      <c r="E76" s="106">
        <v>82417</v>
      </c>
      <c r="F76" s="106">
        <v>82417</v>
      </c>
      <c r="G76" s="9">
        <f t="shared" si="5"/>
        <v>100</v>
      </c>
      <c r="H76" s="9">
        <f t="shared" si="10"/>
        <v>68.55343819402277</v>
      </c>
      <c r="I76" s="10">
        <f t="shared" si="6"/>
        <v>0</v>
      </c>
      <c r="J76" s="10">
        <f t="shared" si="8"/>
        <v>-37806</v>
      </c>
      <c r="K76" s="109">
        <v>67199</v>
      </c>
      <c r="L76" s="65">
        <f t="shared" si="3"/>
        <v>15218</v>
      </c>
      <c r="M76" s="69">
        <f t="shared" si="4"/>
        <v>122.64617032991563</v>
      </c>
    </row>
    <row r="77" spans="1:13" s="14" customFormat="1" ht="52.5" customHeight="1">
      <c r="A77" s="11">
        <v>41051600</v>
      </c>
      <c r="B77" s="102" t="s">
        <v>112</v>
      </c>
      <c r="C77" s="12"/>
      <c r="D77" s="13"/>
      <c r="E77" s="13"/>
      <c r="F77" s="13"/>
      <c r="G77" s="9">
        <f t="shared" si="5"/>
        <v>0</v>
      </c>
      <c r="H77" s="9">
        <f t="shared" si="10"/>
        <v>0</v>
      </c>
      <c r="I77" s="74">
        <f t="shared" si="6"/>
        <v>0</v>
      </c>
      <c r="J77" s="10">
        <f t="shared" si="8"/>
        <v>0</v>
      </c>
      <c r="K77" s="64">
        <v>0.75</v>
      </c>
      <c r="L77" s="65">
        <f t="shared" si="3"/>
        <v>-0.75</v>
      </c>
      <c r="M77" s="69">
        <f t="shared" si="4"/>
        <v>0</v>
      </c>
    </row>
    <row r="78" spans="1:13" s="14" customFormat="1" ht="57" customHeight="1">
      <c r="A78" s="11">
        <v>41052000</v>
      </c>
      <c r="B78" s="24" t="s">
        <v>113</v>
      </c>
      <c r="C78" s="12">
        <v>38600</v>
      </c>
      <c r="D78" s="13">
        <v>38600</v>
      </c>
      <c r="E78" s="106">
        <v>38600</v>
      </c>
      <c r="F78" s="106">
        <v>38595.5</v>
      </c>
      <c r="G78" s="9">
        <f t="shared" si="5"/>
        <v>99.98834196891191</v>
      </c>
      <c r="H78" s="9">
        <f t="shared" si="10"/>
        <v>99.98834196891191</v>
      </c>
      <c r="I78" s="10">
        <f t="shared" si="6"/>
        <v>-4.5</v>
      </c>
      <c r="J78" s="10">
        <f t="shared" si="8"/>
        <v>-4.5</v>
      </c>
      <c r="K78" s="109">
        <v>142276</v>
      </c>
      <c r="L78" s="65">
        <f t="shared" si="3"/>
        <v>-103680.5</v>
      </c>
      <c r="M78" s="69">
        <f t="shared" si="4"/>
        <v>27.127203463690293</v>
      </c>
    </row>
    <row r="79" spans="1:13" s="14" customFormat="1" ht="21" customHeight="1">
      <c r="A79" s="11">
        <v>41053900</v>
      </c>
      <c r="B79" s="24" t="s">
        <v>115</v>
      </c>
      <c r="C79" s="12"/>
      <c r="D79" s="13"/>
      <c r="E79" s="13"/>
      <c r="F79" s="13"/>
      <c r="G79" s="9">
        <f t="shared" si="5"/>
        <v>0</v>
      </c>
      <c r="H79" s="9">
        <f t="shared" si="10"/>
        <v>0</v>
      </c>
      <c r="I79" s="10">
        <f t="shared" si="6"/>
        <v>0</v>
      </c>
      <c r="J79" s="10">
        <f t="shared" si="8"/>
        <v>0</v>
      </c>
      <c r="K79" s="109">
        <v>618500</v>
      </c>
      <c r="L79" s="65">
        <f t="shared" si="3"/>
        <v>-618500</v>
      </c>
      <c r="M79" s="69">
        <f t="shared" si="4"/>
        <v>0</v>
      </c>
    </row>
    <row r="80" spans="1:13" s="14" customFormat="1" ht="108">
      <c r="A80" s="11">
        <v>41054100</v>
      </c>
      <c r="B80" s="38" t="s">
        <v>116</v>
      </c>
      <c r="C80" s="12"/>
      <c r="D80" s="13"/>
      <c r="E80" s="13"/>
      <c r="F80" s="13"/>
      <c r="G80" s="9">
        <f t="shared" si="5"/>
        <v>0</v>
      </c>
      <c r="H80" s="9">
        <f t="shared" si="10"/>
        <v>0</v>
      </c>
      <c r="I80" s="10">
        <f t="shared" si="6"/>
        <v>0</v>
      </c>
      <c r="J80" s="10">
        <f t="shared" si="8"/>
        <v>0</v>
      </c>
      <c r="K80" s="109">
        <v>3000000</v>
      </c>
      <c r="L80" s="65">
        <f t="shared" si="3"/>
        <v>-3000000</v>
      </c>
      <c r="M80" s="69">
        <f t="shared" si="4"/>
        <v>0</v>
      </c>
    </row>
    <row r="81" spans="1:13" s="14" customFormat="1" ht="54">
      <c r="A81" s="11">
        <v>41054300</v>
      </c>
      <c r="B81" s="38" t="s">
        <v>251</v>
      </c>
      <c r="C81" s="12"/>
      <c r="D81" s="13">
        <v>211440</v>
      </c>
      <c r="E81" s="106">
        <v>31000</v>
      </c>
      <c r="F81" s="106">
        <v>0</v>
      </c>
      <c r="G81" s="9">
        <f>IF(E81=0,0,F81/E81%)</f>
        <v>0</v>
      </c>
      <c r="H81" s="9">
        <f>IF(D81=0,0,F81/D81%)</f>
        <v>0</v>
      </c>
      <c r="I81" s="10">
        <f>F81-E81</f>
        <v>-31000</v>
      </c>
      <c r="J81" s="10">
        <f>F81-D81</f>
        <v>-211440</v>
      </c>
      <c r="K81" s="64"/>
      <c r="L81" s="65">
        <f>IF(K81=0,0,F81-K81)</f>
        <v>0</v>
      </c>
      <c r="M81" s="69">
        <f>IF(K81=0,0,F81/K81*100)</f>
        <v>0</v>
      </c>
    </row>
    <row r="82" spans="1:13" s="40" customFormat="1" ht="19.5" customHeight="1">
      <c r="A82" s="20"/>
      <c r="B82" s="36" t="s">
        <v>37</v>
      </c>
      <c r="C82" s="39">
        <f>SUM(C67:C81)</f>
        <v>26452956</v>
      </c>
      <c r="D82" s="39">
        <f>SUM(D67:D81)</f>
        <v>29807637</v>
      </c>
      <c r="E82" s="39">
        <f>SUM(E67:E81)</f>
        <v>18139826</v>
      </c>
      <c r="F82" s="39">
        <f>SUM(F67:F81)</f>
        <v>17749935.18</v>
      </c>
      <c r="G82" s="54">
        <f t="shared" si="5"/>
        <v>97.85063638427403</v>
      </c>
      <c r="H82" s="54">
        <f t="shared" si="10"/>
        <v>59.54828012700235</v>
      </c>
      <c r="I82" s="37">
        <f aca="true" t="shared" si="11" ref="I82:I110">F82-E82</f>
        <v>-389890.8200000003</v>
      </c>
      <c r="J82" s="37">
        <f t="shared" si="8"/>
        <v>-12057701.82</v>
      </c>
      <c r="K82" s="68">
        <f>SUM(K67:K80)</f>
        <v>21431608.43</v>
      </c>
      <c r="L82" s="68">
        <f t="shared" si="3"/>
        <v>-3681673.25</v>
      </c>
      <c r="M82" s="70">
        <f t="shared" si="4"/>
        <v>82.82129284871411</v>
      </c>
    </row>
    <row r="83" spans="1:13" s="40" customFormat="1" ht="18" customHeight="1">
      <c r="A83" s="41"/>
      <c r="B83" s="17" t="s">
        <v>19</v>
      </c>
      <c r="C83" s="37">
        <f>C65+C82</f>
        <v>68452956</v>
      </c>
      <c r="D83" s="37">
        <f>D65+D82</f>
        <v>75268437</v>
      </c>
      <c r="E83" s="37">
        <f>E65+E82</f>
        <v>39216663</v>
      </c>
      <c r="F83" s="37">
        <f>F65+F82</f>
        <v>40500588.589999996</v>
      </c>
      <c r="G83" s="54">
        <f t="shared" si="5"/>
        <v>103.27392871239451</v>
      </c>
      <c r="H83" s="54">
        <f t="shared" si="10"/>
        <v>53.808196641575</v>
      </c>
      <c r="I83" s="37">
        <f t="shared" si="11"/>
        <v>1283925.5899999961</v>
      </c>
      <c r="J83" s="37">
        <f t="shared" si="8"/>
        <v>-34767848.410000004</v>
      </c>
      <c r="K83" s="68">
        <f>SUM(K82,K65)</f>
        <v>40917627.739999995</v>
      </c>
      <c r="L83" s="68">
        <f t="shared" si="3"/>
        <v>-417039.1499999985</v>
      </c>
      <c r="M83" s="70">
        <f t="shared" si="4"/>
        <v>98.98078365478575</v>
      </c>
    </row>
    <row r="84" spans="1:13" s="14" customFormat="1" ht="18" customHeight="1">
      <c r="A84" s="16"/>
      <c r="B84" s="19" t="s">
        <v>4</v>
      </c>
      <c r="C84" s="12"/>
      <c r="D84" s="12"/>
      <c r="E84" s="12"/>
      <c r="F84" s="12"/>
      <c r="G84" s="9"/>
      <c r="H84" s="9"/>
      <c r="I84" s="37"/>
      <c r="J84" s="37"/>
      <c r="K84" s="64"/>
      <c r="L84" s="65">
        <f t="shared" si="3"/>
        <v>0</v>
      </c>
      <c r="M84" s="69">
        <f t="shared" si="4"/>
        <v>0</v>
      </c>
    </row>
    <row r="85" spans="1:13" s="40" customFormat="1" ht="18" customHeight="1">
      <c r="A85" s="41">
        <v>19000000</v>
      </c>
      <c r="B85" s="21" t="s">
        <v>105</v>
      </c>
      <c r="C85" s="71">
        <f>C86</f>
        <v>60000</v>
      </c>
      <c r="D85" s="71">
        <f>D86</f>
        <v>60000</v>
      </c>
      <c r="E85" s="71">
        <f>E86</f>
        <v>30000</v>
      </c>
      <c r="F85" s="71">
        <f>F86</f>
        <v>51213.84</v>
      </c>
      <c r="G85" s="54">
        <f t="shared" si="5"/>
        <v>170.7128</v>
      </c>
      <c r="H85" s="54">
        <f t="shared" si="10"/>
        <v>85.3564</v>
      </c>
      <c r="I85" s="37">
        <f t="shared" si="11"/>
        <v>21213.839999999997</v>
      </c>
      <c r="J85" s="37">
        <f t="shared" si="8"/>
        <v>-8786.160000000003</v>
      </c>
      <c r="K85" s="68">
        <f>SUM(K86)</f>
        <v>36286.06</v>
      </c>
      <c r="L85" s="68">
        <f t="shared" si="3"/>
        <v>14927.779999999999</v>
      </c>
      <c r="M85" s="70">
        <f t="shared" si="4"/>
        <v>141.13915922533334</v>
      </c>
    </row>
    <row r="86" spans="1:13" s="40" customFormat="1" ht="18" customHeight="1">
      <c r="A86" s="41">
        <v>19010000</v>
      </c>
      <c r="B86" s="27" t="s">
        <v>101</v>
      </c>
      <c r="C86" s="71">
        <f>C87+C88+C89</f>
        <v>60000</v>
      </c>
      <c r="D86" s="71">
        <f>D87+D88+D89</f>
        <v>60000</v>
      </c>
      <c r="E86" s="71">
        <f>E87+E88+E89</f>
        <v>30000</v>
      </c>
      <c r="F86" s="71">
        <f>F87+F88+F89</f>
        <v>51213.84</v>
      </c>
      <c r="G86" s="54">
        <f t="shared" si="5"/>
        <v>170.7128</v>
      </c>
      <c r="H86" s="54">
        <f t="shared" si="10"/>
        <v>85.3564</v>
      </c>
      <c r="I86" s="37">
        <f t="shared" si="11"/>
        <v>21213.839999999997</v>
      </c>
      <c r="J86" s="37">
        <f t="shared" si="8"/>
        <v>-8786.160000000003</v>
      </c>
      <c r="K86" s="68">
        <f>SUM(K87:K89)</f>
        <v>36286.06</v>
      </c>
      <c r="L86" s="68">
        <f t="shared" si="3"/>
        <v>14927.779999999999</v>
      </c>
      <c r="M86" s="70">
        <f t="shared" si="4"/>
        <v>141.13915922533334</v>
      </c>
    </row>
    <row r="87" spans="1:13" s="14" customFormat="1" ht="43.5" customHeight="1">
      <c r="A87" s="16">
        <v>19010100</v>
      </c>
      <c r="B87" s="29" t="s">
        <v>102</v>
      </c>
      <c r="C87" s="12">
        <v>39000</v>
      </c>
      <c r="D87" s="12">
        <v>39000</v>
      </c>
      <c r="E87" s="23">
        <v>21500</v>
      </c>
      <c r="F87" s="23">
        <v>43995.85</v>
      </c>
      <c r="G87" s="9">
        <f t="shared" si="5"/>
        <v>204.63186046511626</v>
      </c>
      <c r="H87" s="9">
        <f t="shared" si="10"/>
        <v>112.8098717948718</v>
      </c>
      <c r="I87" s="10">
        <f t="shared" si="11"/>
        <v>22495.85</v>
      </c>
      <c r="J87" s="10">
        <f t="shared" si="8"/>
        <v>4995.8499999999985</v>
      </c>
      <c r="K87" s="96">
        <v>26946.89</v>
      </c>
      <c r="L87" s="65">
        <f t="shared" si="3"/>
        <v>17048.96</v>
      </c>
      <c r="M87" s="69">
        <f t="shared" si="4"/>
        <v>163.2687482674253</v>
      </c>
    </row>
    <row r="88" spans="1:13" s="14" customFormat="1" ht="36.75" customHeight="1" hidden="1">
      <c r="A88" s="16">
        <v>19010200</v>
      </c>
      <c r="B88" s="29" t="s">
        <v>103</v>
      </c>
      <c r="C88" s="12">
        <v>0</v>
      </c>
      <c r="D88" s="12">
        <v>0</v>
      </c>
      <c r="E88" s="23">
        <v>0</v>
      </c>
      <c r="F88" s="23">
        <v>0</v>
      </c>
      <c r="G88" s="9">
        <f t="shared" si="5"/>
        <v>0</v>
      </c>
      <c r="H88" s="9">
        <f t="shared" si="10"/>
        <v>0</v>
      </c>
      <c r="I88" s="10">
        <f t="shared" si="11"/>
        <v>0</v>
      </c>
      <c r="J88" s="10">
        <f t="shared" si="8"/>
        <v>0</v>
      </c>
      <c r="K88" s="96"/>
      <c r="L88" s="65">
        <f t="shared" si="3"/>
        <v>0</v>
      </c>
      <c r="M88" s="69">
        <f t="shared" si="4"/>
        <v>0</v>
      </c>
    </row>
    <row r="89" spans="1:13" s="14" customFormat="1" ht="56.25" customHeight="1">
      <c r="A89" s="16">
        <v>19010300</v>
      </c>
      <c r="B89" s="29" t="s">
        <v>104</v>
      </c>
      <c r="C89" s="12">
        <v>21000</v>
      </c>
      <c r="D89" s="12">
        <v>21000</v>
      </c>
      <c r="E89" s="23">
        <v>8500</v>
      </c>
      <c r="F89" s="23">
        <v>7217.99</v>
      </c>
      <c r="G89" s="9">
        <f t="shared" si="5"/>
        <v>84.9175294117647</v>
      </c>
      <c r="H89" s="9">
        <f t="shared" si="10"/>
        <v>34.37138095238095</v>
      </c>
      <c r="I89" s="10">
        <f t="shared" si="11"/>
        <v>-1282.0100000000002</v>
      </c>
      <c r="J89" s="10">
        <f t="shared" si="8"/>
        <v>-13782.01</v>
      </c>
      <c r="K89" s="96">
        <v>9339.17</v>
      </c>
      <c r="L89" s="65">
        <f t="shared" si="3"/>
        <v>-2121.1800000000003</v>
      </c>
      <c r="M89" s="69">
        <f t="shared" si="4"/>
        <v>77.28727499338805</v>
      </c>
    </row>
    <row r="90" spans="1:13" s="40" customFormat="1" ht="24.75" customHeight="1">
      <c r="A90" s="41">
        <v>24060000</v>
      </c>
      <c r="B90" s="75" t="s">
        <v>3</v>
      </c>
      <c r="C90" s="71">
        <f>C91</f>
        <v>0</v>
      </c>
      <c r="D90" s="71">
        <f>D91</f>
        <v>0</v>
      </c>
      <c r="E90" s="71">
        <f>E91</f>
        <v>0</v>
      </c>
      <c r="F90" s="71">
        <f>F91</f>
        <v>8520.49</v>
      </c>
      <c r="G90" s="54">
        <f>IF(E90=0,0,F90/E90%)</f>
        <v>0</v>
      </c>
      <c r="H90" s="54">
        <f>IF(D90=0,0,F90/D90%)</f>
        <v>0</v>
      </c>
      <c r="I90" s="37">
        <f>F90-E90</f>
        <v>8520.49</v>
      </c>
      <c r="J90" s="37">
        <f>F90-D90</f>
        <v>8520.49</v>
      </c>
      <c r="K90" s="83">
        <f>K91</f>
        <v>2777.95</v>
      </c>
      <c r="L90" s="68">
        <f>IF(K90=0,0,F90-K90)</f>
        <v>5742.54</v>
      </c>
      <c r="M90" s="70">
        <f>IF(K90=0,0,F90/K90*100)</f>
        <v>306.7186234453464</v>
      </c>
    </row>
    <row r="91" spans="1:13" s="14" customFormat="1" ht="56.25" customHeight="1">
      <c r="A91" s="16">
        <v>24062100</v>
      </c>
      <c r="B91" s="29" t="s">
        <v>197</v>
      </c>
      <c r="C91" s="12">
        <v>0</v>
      </c>
      <c r="D91" s="12">
        <v>0</v>
      </c>
      <c r="E91" s="12"/>
      <c r="F91" s="12">
        <v>8520.49</v>
      </c>
      <c r="G91" s="9">
        <f>IF(E91=0,0,F91/E91%)</f>
        <v>0</v>
      </c>
      <c r="H91" s="9">
        <f>IF(D91=0,0,F91/D91%)</f>
        <v>0</v>
      </c>
      <c r="I91" s="10">
        <f>F91-E91</f>
        <v>8520.49</v>
      </c>
      <c r="J91" s="10">
        <f>F91-D91</f>
        <v>8520.49</v>
      </c>
      <c r="K91" s="64">
        <v>2777.95</v>
      </c>
      <c r="L91" s="65">
        <f>IF(K91=0,0,F91-K91)</f>
        <v>5742.54</v>
      </c>
      <c r="M91" s="69">
        <f>IF(K91=0,0,F91/K91*100)</f>
        <v>306.7186234453464</v>
      </c>
    </row>
    <row r="92" spans="1:13" s="40" customFormat="1" ht="18" customHeight="1">
      <c r="A92" s="41">
        <v>25000000</v>
      </c>
      <c r="B92" s="36" t="s">
        <v>55</v>
      </c>
      <c r="C92" s="71">
        <f>C93+C97</f>
        <v>386390</v>
      </c>
      <c r="D92" s="71">
        <f>D93+D97</f>
        <v>386390</v>
      </c>
      <c r="E92" s="71">
        <f>E93+E97</f>
        <v>225394.15999999997</v>
      </c>
      <c r="F92" s="71">
        <f>F93+F97</f>
        <v>222000.45</v>
      </c>
      <c r="G92" s="54">
        <f t="shared" si="5"/>
        <v>98.49432212440644</v>
      </c>
      <c r="H92" s="54">
        <f t="shared" si="10"/>
        <v>57.455019539843164</v>
      </c>
      <c r="I92" s="37">
        <f t="shared" si="11"/>
        <v>-3393.7099999999627</v>
      </c>
      <c r="J92" s="37">
        <f aca="true" t="shared" si="12" ref="J92:J99">F92-D92</f>
        <v>-164389.55</v>
      </c>
      <c r="K92" s="68">
        <f>SUM(K93,K97)</f>
        <v>265214.94</v>
      </c>
      <c r="L92" s="68">
        <f aca="true" t="shared" si="13" ref="L92:L166">IF(K92=0,0,F92-K92)</f>
        <v>-43214.48999999999</v>
      </c>
      <c r="M92" s="70">
        <f aca="true" t="shared" si="14" ref="M92:M166">IF(K92=0,0,F92/K92*100)</f>
        <v>83.70586136663343</v>
      </c>
    </row>
    <row r="93" spans="1:13" s="40" customFormat="1" ht="39.75" customHeight="1">
      <c r="A93" s="20">
        <v>25010000</v>
      </c>
      <c r="B93" s="21" t="s">
        <v>42</v>
      </c>
      <c r="C93" s="71">
        <f>C94+C95+C96</f>
        <v>386390</v>
      </c>
      <c r="D93" s="71">
        <f>D94+D95+D96</f>
        <v>386390</v>
      </c>
      <c r="E93" s="71">
        <f>E94+E95+E96</f>
        <v>225394.15999999997</v>
      </c>
      <c r="F93" s="71">
        <f>F94+F95+F96</f>
        <v>142201.54</v>
      </c>
      <c r="G93" s="54">
        <f t="shared" si="5"/>
        <v>63.090161697179745</v>
      </c>
      <c r="H93" s="54">
        <f t="shared" si="10"/>
        <v>36.802593234814566</v>
      </c>
      <c r="I93" s="37">
        <f t="shared" si="11"/>
        <v>-83192.61999999997</v>
      </c>
      <c r="J93" s="37">
        <f t="shared" si="12"/>
        <v>-244188.46</v>
      </c>
      <c r="K93" s="68">
        <f>SUM(K94:K96)</f>
        <v>137641.54</v>
      </c>
      <c r="L93" s="68">
        <f t="shared" si="13"/>
        <v>4560</v>
      </c>
      <c r="M93" s="70">
        <f t="shared" si="14"/>
        <v>103.31295334242844</v>
      </c>
    </row>
    <row r="94" spans="1:13" s="14" customFormat="1" ht="39.75" customHeight="1">
      <c r="A94" s="11">
        <v>25010100</v>
      </c>
      <c r="B94" s="22" t="s">
        <v>45</v>
      </c>
      <c r="C94" s="12">
        <v>368290</v>
      </c>
      <c r="D94" s="12">
        <v>368290</v>
      </c>
      <c r="E94" s="23">
        <v>214835.83</v>
      </c>
      <c r="F94" s="23">
        <v>123568.32</v>
      </c>
      <c r="G94" s="9">
        <f t="shared" si="5"/>
        <v>57.51755654538631</v>
      </c>
      <c r="H94" s="9">
        <f t="shared" si="10"/>
        <v>33.55190746422656</v>
      </c>
      <c r="I94" s="10">
        <f t="shared" si="11"/>
        <v>-91267.50999999998</v>
      </c>
      <c r="J94" s="10">
        <f t="shared" si="12"/>
        <v>-244721.68</v>
      </c>
      <c r="K94" s="96">
        <v>130130.41</v>
      </c>
      <c r="L94" s="65">
        <f t="shared" si="13"/>
        <v>-6562.0899999999965</v>
      </c>
      <c r="M94" s="69">
        <f t="shared" si="14"/>
        <v>94.95729706837933</v>
      </c>
    </row>
    <row r="95" spans="1:13" s="14" customFormat="1" ht="29.25" customHeight="1">
      <c r="A95" s="11">
        <v>25010300</v>
      </c>
      <c r="B95" s="22" t="s">
        <v>182</v>
      </c>
      <c r="C95" s="12">
        <v>18100</v>
      </c>
      <c r="D95" s="13">
        <v>18100</v>
      </c>
      <c r="E95" s="23">
        <v>10558.33</v>
      </c>
      <c r="F95" s="23">
        <v>18371.62</v>
      </c>
      <c r="G95" s="9">
        <f t="shared" si="5"/>
        <v>174.00119147630355</v>
      </c>
      <c r="H95" s="9">
        <f t="shared" si="10"/>
        <v>101.50066298342541</v>
      </c>
      <c r="I95" s="10">
        <f t="shared" si="11"/>
        <v>7813.289999999999</v>
      </c>
      <c r="J95" s="10">
        <f t="shared" si="12"/>
        <v>271.619999999999</v>
      </c>
      <c r="K95" s="96">
        <v>7511.13</v>
      </c>
      <c r="L95" s="65">
        <f t="shared" si="13"/>
        <v>10860.489999999998</v>
      </c>
      <c r="M95" s="69">
        <f t="shared" si="14"/>
        <v>244.59195886637565</v>
      </c>
    </row>
    <row r="96" spans="1:13" s="14" customFormat="1" ht="44.25" customHeight="1">
      <c r="A96" s="11">
        <v>25010400</v>
      </c>
      <c r="B96" s="22" t="s">
        <v>222</v>
      </c>
      <c r="C96" s="12"/>
      <c r="D96" s="13"/>
      <c r="E96" s="23"/>
      <c r="F96" s="23">
        <v>261.6</v>
      </c>
      <c r="G96" s="9">
        <f t="shared" si="5"/>
        <v>0</v>
      </c>
      <c r="H96" s="9">
        <f t="shared" si="10"/>
        <v>0</v>
      </c>
      <c r="I96" s="10">
        <f t="shared" si="11"/>
        <v>261.6</v>
      </c>
      <c r="J96" s="10">
        <f t="shared" si="12"/>
        <v>261.6</v>
      </c>
      <c r="K96" s="96"/>
      <c r="L96" s="65">
        <f t="shared" si="13"/>
        <v>0</v>
      </c>
      <c r="M96" s="69">
        <f t="shared" si="14"/>
        <v>0</v>
      </c>
    </row>
    <row r="97" spans="1:13" s="40" customFormat="1" ht="22.5" customHeight="1">
      <c r="A97" s="20">
        <v>25020000</v>
      </c>
      <c r="B97" s="32" t="s">
        <v>180</v>
      </c>
      <c r="C97" s="71">
        <f>C98+C99</f>
        <v>0</v>
      </c>
      <c r="D97" s="71">
        <f>D98+D99</f>
        <v>0</v>
      </c>
      <c r="E97" s="71">
        <f>E98+E99</f>
        <v>0</v>
      </c>
      <c r="F97" s="71">
        <f>F98+F99</f>
        <v>79798.91</v>
      </c>
      <c r="G97" s="54">
        <f t="shared" si="5"/>
        <v>0</v>
      </c>
      <c r="H97" s="54">
        <f t="shared" si="10"/>
        <v>0</v>
      </c>
      <c r="I97" s="37">
        <f t="shared" si="11"/>
        <v>79798.91</v>
      </c>
      <c r="J97" s="37">
        <f t="shared" si="12"/>
        <v>79798.91</v>
      </c>
      <c r="K97" s="68">
        <f>SUM(K98:K99)</f>
        <v>127573.4</v>
      </c>
      <c r="L97" s="68">
        <f t="shared" si="13"/>
        <v>-47774.48999999999</v>
      </c>
      <c r="M97" s="70">
        <f t="shared" si="14"/>
        <v>62.55137042675041</v>
      </c>
    </row>
    <row r="98" spans="1:13" s="14" customFormat="1" ht="22.5" customHeight="1">
      <c r="A98" s="11">
        <v>25020100</v>
      </c>
      <c r="B98" s="31" t="s">
        <v>183</v>
      </c>
      <c r="C98" s="12"/>
      <c r="D98" s="13"/>
      <c r="E98" s="23">
        <v>0</v>
      </c>
      <c r="F98" s="23"/>
      <c r="G98" s="9">
        <f t="shared" si="5"/>
        <v>0</v>
      </c>
      <c r="H98" s="9">
        <f t="shared" si="10"/>
        <v>0</v>
      </c>
      <c r="I98" s="10">
        <f t="shared" si="11"/>
        <v>0</v>
      </c>
      <c r="J98" s="10">
        <f t="shared" si="12"/>
        <v>0</v>
      </c>
      <c r="K98" s="96">
        <v>47778.4</v>
      </c>
      <c r="L98" s="65">
        <f t="shared" si="13"/>
        <v>-47778.4</v>
      </c>
      <c r="M98" s="69">
        <f t="shared" si="14"/>
        <v>0</v>
      </c>
    </row>
    <row r="99" spans="1:13" s="14" customFormat="1" ht="110.25" customHeight="1">
      <c r="A99" s="11">
        <v>25020200</v>
      </c>
      <c r="B99" s="22" t="s">
        <v>184</v>
      </c>
      <c r="C99" s="12"/>
      <c r="D99" s="13"/>
      <c r="E99" s="23">
        <v>0</v>
      </c>
      <c r="F99" s="23">
        <v>79798.91</v>
      </c>
      <c r="G99" s="9">
        <f t="shared" si="5"/>
        <v>0</v>
      </c>
      <c r="H99" s="9">
        <f t="shared" si="10"/>
        <v>0</v>
      </c>
      <c r="I99" s="10">
        <f t="shared" si="11"/>
        <v>79798.91</v>
      </c>
      <c r="J99" s="10">
        <f t="shared" si="12"/>
        <v>79798.91</v>
      </c>
      <c r="K99" s="96">
        <v>79795</v>
      </c>
      <c r="L99" s="65">
        <f t="shared" si="13"/>
        <v>3.9100000000034925</v>
      </c>
      <c r="M99" s="69">
        <f t="shared" si="14"/>
        <v>100.0049000563945</v>
      </c>
    </row>
    <row r="100" spans="1:13" s="40" customFormat="1" ht="29.25" customHeight="1">
      <c r="A100" s="20">
        <v>33010000</v>
      </c>
      <c r="B100" s="25" t="s">
        <v>194</v>
      </c>
      <c r="C100" s="71">
        <f>SUM(C101)</f>
        <v>0</v>
      </c>
      <c r="D100" s="71">
        <f>SUM(D101)</f>
        <v>0</v>
      </c>
      <c r="E100" s="71">
        <f>SUM(E101)</f>
        <v>0</v>
      </c>
      <c r="F100" s="71">
        <f>SUM(F101)</f>
        <v>0</v>
      </c>
      <c r="G100" s="9">
        <f>IF(E100=0,0,F100/E100%)</f>
        <v>0</v>
      </c>
      <c r="H100" s="9">
        <f>IF(D100=0,0,F100/D100%)</f>
        <v>0</v>
      </c>
      <c r="I100" s="10">
        <f>F100-E100</f>
        <v>0</v>
      </c>
      <c r="J100" s="10">
        <f>F100-D100</f>
        <v>0</v>
      </c>
      <c r="K100" s="68">
        <f>SUM(K101)</f>
        <v>37459.99</v>
      </c>
      <c r="L100" s="68"/>
      <c r="M100" s="70"/>
    </row>
    <row r="101" spans="1:13" s="14" customFormat="1" ht="78" customHeight="1">
      <c r="A101" s="11">
        <v>33010100</v>
      </c>
      <c r="B101" s="22" t="s">
        <v>193</v>
      </c>
      <c r="C101" s="12"/>
      <c r="D101" s="13"/>
      <c r="E101" s="13"/>
      <c r="F101" s="13"/>
      <c r="G101" s="9">
        <f>IF(E101=0,0,F101/E101%)</f>
        <v>0</v>
      </c>
      <c r="H101" s="9">
        <f>IF(D101=0,0,F101/D101%)</f>
        <v>0</v>
      </c>
      <c r="I101" s="10">
        <f>F101-E101</f>
        <v>0</v>
      </c>
      <c r="J101" s="10">
        <f>F101-D101</f>
        <v>0</v>
      </c>
      <c r="K101" s="81">
        <v>37459.99</v>
      </c>
      <c r="L101" s="68"/>
      <c r="M101" s="70"/>
    </row>
    <row r="102" spans="1:13" s="14" customFormat="1" ht="39" customHeight="1">
      <c r="A102" s="11">
        <v>41051100</v>
      </c>
      <c r="B102" s="101" t="s">
        <v>111</v>
      </c>
      <c r="C102" s="12">
        <v>0</v>
      </c>
      <c r="D102" s="23">
        <v>284979</v>
      </c>
      <c r="E102" s="23">
        <v>0</v>
      </c>
      <c r="F102" s="23">
        <v>0</v>
      </c>
      <c r="G102" s="9">
        <f t="shared" si="5"/>
        <v>0</v>
      </c>
      <c r="H102" s="9">
        <f t="shared" si="10"/>
        <v>0</v>
      </c>
      <c r="I102" s="10">
        <f t="shared" si="11"/>
        <v>0</v>
      </c>
      <c r="J102" s="10">
        <f aca="true" t="shared" si="15" ref="J102:J138">F102-D102</f>
        <v>-284979</v>
      </c>
      <c r="K102" s="64">
        <v>920000</v>
      </c>
      <c r="L102" s="65">
        <f t="shared" si="13"/>
        <v>-920000</v>
      </c>
      <c r="M102" s="69">
        <f t="shared" si="14"/>
        <v>0</v>
      </c>
    </row>
    <row r="103" spans="1:13" s="14" customFormat="1" ht="93" customHeight="1" hidden="1">
      <c r="A103" s="11">
        <v>41052600</v>
      </c>
      <c r="B103" s="101" t="s">
        <v>202</v>
      </c>
      <c r="C103" s="12"/>
      <c r="D103" s="23">
        <v>0</v>
      </c>
      <c r="E103" s="23">
        <v>0</v>
      </c>
      <c r="F103" s="23">
        <v>0</v>
      </c>
      <c r="G103" s="9">
        <f>IF(E103=0,0,F103/E103%)</f>
        <v>0</v>
      </c>
      <c r="H103" s="9">
        <f>IF(D103=0,0,F103/D103%)</f>
        <v>0</v>
      </c>
      <c r="I103" s="10">
        <f>F103-E103</f>
        <v>0</v>
      </c>
      <c r="J103" s="10">
        <f>F103-D103</f>
        <v>0</v>
      </c>
      <c r="K103" s="64"/>
      <c r="L103" s="65">
        <f>IF(K103=0,0,F103-K103)</f>
        <v>0</v>
      </c>
      <c r="M103" s="69">
        <f>IF(K103=0,0,F103/K103*100)</f>
        <v>0</v>
      </c>
    </row>
    <row r="104" spans="1:13" s="14" customFormat="1" ht="24" customHeight="1">
      <c r="A104" s="42">
        <v>41053400</v>
      </c>
      <c r="B104" s="43" t="s">
        <v>114</v>
      </c>
      <c r="C104" s="12"/>
      <c r="D104" s="23">
        <v>0</v>
      </c>
      <c r="E104" s="23">
        <v>0</v>
      </c>
      <c r="F104" s="23">
        <v>0</v>
      </c>
      <c r="G104" s="9">
        <f aca="true" t="shared" si="16" ref="G104:G111">IF(E104=0,0,F104/E104%)</f>
        <v>0</v>
      </c>
      <c r="H104" s="9">
        <f aca="true" t="shared" si="17" ref="H104:H111">IF(D104=0,0,F104/D104%)</f>
        <v>0</v>
      </c>
      <c r="I104" s="10">
        <f t="shared" si="11"/>
        <v>0</v>
      </c>
      <c r="J104" s="10">
        <f t="shared" si="15"/>
        <v>0</v>
      </c>
      <c r="K104" s="64">
        <v>311319</v>
      </c>
      <c r="L104" s="65">
        <f t="shared" si="13"/>
        <v>-311319</v>
      </c>
      <c r="M104" s="69">
        <f t="shared" si="14"/>
        <v>0</v>
      </c>
    </row>
    <row r="105" spans="1:13" s="14" customFormat="1" ht="35.25" customHeight="1" hidden="1">
      <c r="A105" s="84">
        <v>41053700</v>
      </c>
      <c r="B105" s="85" t="s">
        <v>220</v>
      </c>
      <c r="C105" s="23">
        <v>0</v>
      </c>
      <c r="D105" s="23">
        <v>0</v>
      </c>
      <c r="E105" s="23">
        <v>0</v>
      </c>
      <c r="F105" s="23">
        <v>0</v>
      </c>
      <c r="G105" s="9">
        <f>IF(E105=0,0,F105/E105%)</f>
        <v>0</v>
      </c>
      <c r="H105" s="9">
        <f>IF(D105=0,0,F105/D105%)</f>
        <v>0</v>
      </c>
      <c r="I105" s="10">
        <f>F105-E105</f>
        <v>0</v>
      </c>
      <c r="J105" s="10">
        <f>F105-D105</f>
        <v>0</v>
      </c>
      <c r="K105" s="64"/>
      <c r="L105" s="65">
        <f>IF(K105=0,0,F105-K105)</f>
        <v>0</v>
      </c>
      <c r="M105" s="69">
        <f>IF(K105=0,0,F105/K105*100)</f>
        <v>0</v>
      </c>
    </row>
    <row r="106" spans="1:13" s="14" customFormat="1" ht="24" customHeight="1">
      <c r="A106" s="11">
        <v>41053900</v>
      </c>
      <c r="B106" s="24" t="s">
        <v>115</v>
      </c>
      <c r="C106" s="12"/>
      <c r="D106" s="23">
        <v>4493899</v>
      </c>
      <c r="E106" s="23">
        <v>2050680</v>
      </c>
      <c r="F106" s="23">
        <v>2050680</v>
      </c>
      <c r="G106" s="9">
        <f t="shared" si="16"/>
        <v>100</v>
      </c>
      <c r="H106" s="9">
        <f t="shared" si="17"/>
        <v>45.63253424253638</v>
      </c>
      <c r="I106" s="10">
        <f t="shared" si="11"/>
        <v>0</v>
      </c>
      <c r="J106" s="10">
        <f t="shared" si="15"/>
        <v>-2443219</v>
      </c>
      <c r="K106" s="64">
        <v>3058874</v>
      </c>
      <c r="L106" s="65">
        <f t="shared" si="13"/>
        <v>-1008194</v>
      </c>
      <c r="M106" s="69">
        <f t="shared" si="14"/>
        <v>67.04035537259789</v>
      </c>
    </row>
    <row r="107" spans="1:13" s="14" customFormat="1" ht="72.75" customHeight="1">
      <c r="A107" s="84">
        <v>41054000</v>
      </c>
      <c r="B107" s="85" t="s">
        <v>221</v>
      </c>
      <c r="C107" s="23">
        <v>0</v>
      </c>
      <c r="D107" s="23">
        <v>4008331</v>
      </c>
      <c r="E107" s="23">
        <v>4008331</v>
      </c>
      <c r="F107" s="23">
        <v>4008331</v>
      </c>
      <c r="G107" s="9">
        <f>IF(E107=0,0,F107/E107%)</f>
        <v>100</v>
      </c>
      <c r="H107" s="9">
        <f>IF(D107=0,0,F107/D107%)</f>
        <v>100</v>
      </c>
      <c r="I107" s="10">
        <f>F107-E107</f>
        <v>0</v>
      </c>
      <c r="J107" s="10">
        <f>F107-D107</f>
        <v>0</v>
      </c>
      <c r="K107" s="64"/>
      <c r="L107" s="65">
        <f>IF(K107=0,0,F107-K107)</f>
        <v>0</v>
      </c>
      <c r="M107" s="69">
        <f>IF(K107=0,0,F107/K107*100)</f>
        <v>0</v>
      </c>
    </row>
    <row r="108" spans="1:13" s="14" customFormat="1" ht="117.75" customHeight="1">
      <c r="A108" s="11">
        <v>41054100</v>
      </c>
      <c r="B108" s="38" t="s">
        <v>116</v>
      </c>
      <c r="C108" s="12"/>
      <c r="D108" s="23">
        <v>0</v>
      </c>
      <c r="E108" s="23">
        <v>0</v>
      </c>
      <c r="F108" s="23">
        <v>0</v>
      </c>
      <c r="G108" s="9">
        <f t="shared" si="16"/>
        <v>0</v>
      </c>
      <c r="H108" s="9">
        <f t="shared" si="17"/>
        <v>0</v>
      </c>
      <c r="I108" s="10">
        <f t="shared" si="11"/>
        <v>0</v>
      </c>
      <c r="J108" s="10">
        <f t="shared" si="15"/>
        <v>0</v>
      </c>
      <c r="K108" s="64">
        <v>2985400</v>
      </c>
      <c r="L108" s="65">
        <f t="shared" si="13"/>
        <v>-2985400</v>
      </c>
      <c r="M108" s="69">
        <f t="shared" si="14"/>
        <v>0</v>
      </c>
    </row>
    <row r="109" spans="1:13" s="40" customFormat="1" ht="27" customHeight="1">
      <c r="A109" s="20">
        <v>50000000</v>
      </c>
      <c r="B109" s="44" t="s">
        <v>117</v>
      </c>
      <c r="C109" s="71">
        <f>C110</f>
        <v>10000</v>
      </c>
      <c r="D109" s="71">
        <f>D110</f>
        <v>10000</v>
      </c>
      <c r="E109" s="71">
        <f>E110</f>
        <v>0</v>
      </c>
      <c r="F109" s="71">
        <f>F110</f>
        <v>3604.68</v>
      </c>
      <c r="G109" s="54">
        <f t="shared" si="16"/>
        <v>0</v>
      </c>
      <c r="H109" s="54">
        <f t="shared" si="17"/>
        <v>36.0468</v>
      </c>
      <c r="I109" s="37">
        <f t="shared" si="11"/>
        <v>3604.68</v>
      </c>
      <c r="J109" s="37">
        <f t="shared" si="15"/>
        <v>-6395.32</v>
      </c>
      <c r="K109" s="68">
        <f>SUM(K110)</f>
        <v>200</v>
      </c>
      <c r="L109" s="68">
        <f t="shared" si="13"/>
        <v>3404.68</v>
      </c>
      <c r="M109" s="70">
        <f t="shared" si="14"/>
        <v>1802.34</v>
      </c>
    </row>
    <row r="110" spans="1:13" s="14" customFormat="1" ht="58.5" customHeight="1">
      <c r="A110" s="11">
        <v>50110000</v>
      </c>
      <c r="B110" s="38" t="s">
        <v>118</v>
      </c>
      <c r="C110" s="12">
        <v>10000</v>
      </c>
      <c r="D110" s="23">
        <v>10000</v>
      </c>
      <c r="E110" s="23">
        <v>0</v>
      </c>
      <c r="F110" s="23">
        <v>3604.68</v>
      </c>
      <c r="G110" s="9">
        <f t="shared" si="16"/>
        <v>0</v>
      </c>
      <c r="H110" s="9">
        <f t="shared" si="17"/>
        <v>36.0468</v>
      </c>
      <c r="I110" s="10">
        <f t="shared" si="11"/>
        <v>3604.68</v>
      </c>
      <c r="J110" s="10">
        <f t="shared" si="15"/>
        <v>-6395.32</v>
      </c>
      <c r="K110" s="64">
        <v>200</v>
      </c>
      <c r="L110" s="65">
        <f t="shared" si="13"/>
        <v>3404.68</v>
      </c>
      <c r="M110" s="69">
        <f t="shared" si="14"/>
        <v>1802.34</v>
      </c>
    </row>
    <row r="111" spans="1:13" s="40" customFormat="1" ht="42" customHeight="1">
      <c r="A111" s="20"/>
      <c r="B111" s="44" t="s">
        <v>242</v>
      </c>
      <c r="C111" s="71">
        <f>SUM(C85,C90,C92,C100,C109)</f>
        <v>456390</v>
      </c>
      <c r="D111" s="71">
        <f>SUM(D85,D90,D92,D100,D109)</f>
        <v>456390</v>
      </c>
      <c r="E111" s="71">
        <f>SUM(E85,E90,E92,E100,E109)</f>
        <v>255394.15999999997</v>
      </c>
      <c r="F111" s="71">
        <f>SUM(F85,F90,F92,F100,F109)</f>
        <v>285339.46</v>
      </c>
      <c r="G111" s="54">
        <f t="shared" si="16"/>
        <v>111.72513106799312</v>
      </c>
      <c r="H111" s="54">
        <f t="shared" si="17"/>
        <v>62.52097109927914</v>
      </c>
      <c r="I111" s="37">
        <f>F111-E111</f>
        <v>29945.300000000047</v>
      </c>
      <c r="J111" s="37">
        <f>F111-D111</f>
        <v>-171050.53999999998</v>
      </c>
      <c r="K111" s="68">
        <f>SUM(K85,K90,K92,K100,K109)</f>
        <v>341938.94</v>
      </c>
      <c r="L111" s="65">
        <f>IF(K111=0,0,F111-K111)</f>
        <v>-56599.47999999998</v>
      </c>
      <c r="M111" s="69">
        <f>IF(K111=0,0,F111/K111*100)</f>
        <v>83.44748919207623</v>
      </c>
    </row>
    <row r="112" spans="1:13" s="40" customFormat="1" ht="21" customHeight="1">
      <c r="A112" s="41"/>
      <c r="B112" s="17" t="s">
        <v>18</v>
      </c>
      <c r="C112" s="37">
        <f>SUM(C85,C90,C92,C100,C109,C102,C104,C106,C108,C103,C105,C107)</f>
        <v>456390</v>
      </c>
      <c r="D112" s="37">
        <f>SUM(D85,D90,D92,D100,D109,D102,D104,D106,D108,D103,D105,D107)</f>
        <v>9243599</v>
      </c>
      <c r="E112" s="37">
        <f>SUM(E85,E90,E92,E100,E109,E102,E104,E106,E108,E103,E105,E107)</f>
        <v>6314405.16</v>
      </c>
      <c r="F112" s="37">
        <f>SUM(F85,F90,F92,F100,F109,F102,F104,F106,F108,F103,F105,F107)</f>
        <v>6344350.46</v>
      </c>
      <c r="G112" s="54">
        <f t="shared" si="5"/>
        <v>100.47423786154387</v>
      </c>
      <c r="H112" s="54">
        <f t="shared" si="10"/>
        <v>68.6350680076018</v>
      </c>
      <c r="I112" s="37">
        <f aca="true" t="shared" si="18" ref="I112:I164">F112-E112</f>
        <v>29945.299999999814</v>
      </c>
      <c r="J112" s="37">
        <f t="shared" si="15"/>
        <v>-2899248.54</v>
      </c>
      <c r="K112" s="68">
        <f>SUM(K111,K106+K102+K104+K108)</f>
        <v>7617531.94</v>
      </c>
      <c r="L112" s="68">
        <f t="shared" si="13"/>
        <v>-1273181.4800000004</v>
      </c>
      <c r="M112" s="70">
        <f t="shared" si="14"/>
        <v>83.28616814437669</v>
      </c>
    </row>
    <row r="113" spans="1:13" s="40" customFormat="1" ht="18" customHeight="1">
      <c r="A113" s="41"/>
      <c r="B113" s="17" t="s">
        <v>17</v>
      </c>
      <c r="C113" s="37">
        <f>C83+C112</f>
        <v>68909346</v>
      </c>
      <c r="D113" s="37">
        <f>D83+D112</f>
        <v>84512036</v>
      </c>
      <c r="E113" s="37">
        <f>E83+E112</f>
        <v>45531068.16</v>
      </c>
      <c r="F113" s="37">
        <f>F83+F112</f>
        <v>46844939.05</v>
      </c>
      <c r="G113" s="54">
        <f t="shared" si="5"/>
        <v>102.8856579542192</v>
      </c>
      <c r="H113" s="54">
        <f t="shared" si="10"/>
        <v>55.429902375088915</v>
      </c>
      <c r="I113" s="37">
        <f t="shared" si="18"/>
        <v>1313870.8900000006</v>
      </c>
      <c r="J113" s="37">
        <f t="shared" si="15"/>
        <v>-37667096.95</v>
      </c>
      <c r="K113" s="78">
        <f>K83+K112</f>
        <v>48535159.67999999</v>
      </c>
      <c r="L113" s="68">
        <f t="shared" si="13"/>
        <v>-1690220.6299999952</v>
      </c>
      <c r="M113" s="70">
        <f t="shared" si="14"/>
        <v>96.51753359596653</v>
      </c>
    </row>
    <row r="114" spans="1:13" s="14" customFormat="1" ht="21.75" customHeight="1">
      <c r="A114" s="16"/>
      <c r="B114" s="17" t="s">
        <v>5</v>
      </c>
      <c r="C114" s="12"/>
      <c r="D114" s="12"/>
      <c r="E114" s="12"/>
      <c r="F114" s="12"/>
      <c r="G114" s="9">
        <f t="shared" si="5"/>
        <v>0</v>
      </c>
      <c r="H114" s="9">
        <f t="shared" si="10"/>
        <v>0</v>
      </c>
      <c r="I114" s="10">
        <f t="shared" si="18"/>
        <v>0</v>
      </c>
      <c r="J114" s="10">
        <f t="shared" si="15"/>
        <v>0</v>
      </c>
      <c r="K114" s="64"/>
      <c r="L114" s="65">
        <f t="shared" si="13"/>
        <v>0</v>
      </c>
      <c r="M114" s="69">
        <f t="shared" si="14"/>
        <v>0</v>
      </c>
    </row>
    <row r="115" spans="1:13" s="14" customFormat="1" ht="19.5" customHeight="1">
      <c r="A115" s="16"/>
      <c r="B115" s="19" t="s">
        <v>2</v>
      </c>
      <c r="C115" s="12"/>
      <c r="D115" s="12"/>
      <c r="E115" s="12"/>
      <c r="F115" s="12"/>
      <c r="G115" s="9">
        <f t="shared" si="5"/>
        <v>0</v>
      </c>
      <c r="H115" s="9">
        <f t="shared" si="10"/>
        <v>0</v>
      </c>
      <c r="I115" s="10">
        <f t="shared" si="18"/>
        <v>0</v>
      </c>
      <c r="J115" s="10">
        <f t="shared" si="15"/>
        <v>0</v>
      </c>
      <c r="K115" s="64"/>
      <c r="L115" s="65">
        <f t="shared" si="13"/>
        <v>0</v>
      </c>
      <c r="M115" s="69">
        <f t="shared" si="14"/>
        <v>0</v>
      </c>
    </row>
    <row r="116" spans="1:13" s="14" customFormat="1" ht="18" customHeight="1">
      <c r="A116" s="45" t="s">
        <v>66</v>
      </c>
      <c r="B116" s="21" t="s">
        <v>6</v>
      </c>
      <c r="C116" s="12">
        <f>C117</f>
        <v>13590200</v>
      </c>
      <c r="D116" s="12">
        <f>D117</f>
        <v>14126374</v>
      </c>
      <c r="E116" s="12">
        <f>E117</f>
        <v>7804044</v>
      </c>
      <c r="F116" s="12">
        <f>F117</f>
        <v>7465452.7</v>
      </c>
      <c r="G116" s="9">
        <f t="shared" si="5"/>
        <v>95.66133532819651</v>
      </c>
      <c r="H116" s="9">
        <f t="shared" si="10"/>
        <v>52.84762176054521</v>
      </c>
      <c r="I116" s="10">
        <f t="shared" si="18"/>
        <v>-338591.2999999998</v>
      </c>
      <c r="J116" s="10">
        <f t="shared" si="15"/>
        <v>-6660921.3</v>
      </c>
      <c r="K116" s="64">
        <f>K117</f>
        <v>5696235.72</v>
      </c>
      <c r="L116" s="65">
        <f t="shared" si="13"/>
        <v>1769216.9800000004</v>
      </c>
      <c r="M116" s="69">
        <f t="shared" si="14"/>
        <v>131.05940601769902</v>
      </c>
    </row>
    <row r="117" spans="1:13" s="14" customFormat="1" ht="65.25" customHeight="1">
      <c r="A117" s="46" t="s">
        <v>123</v>
      </c>
      <c r="B117" s="22" t="s">
        <v>124</v>
      </c>
      <c r="C117" s="12">
        <v>13590200</v>
      </c>
      <c r="D117" s="12">
        <v>14126374</v>
      </c>
      <c r="E117" s="12">
        <v>7804044</v>
      </c>
      <c r="F117" s="12">
        <v>7465452.7</v>
      </c>
      <c r="G117" s="9">
        <f t="shared" si="5"/>
        <v>95.66133532819651</v>
      </c>
      <c r="H117" s="9">
        <f t="shared" si="10"/>
        <v>52.84762176054521</v>
      </c>
      <c r="I117" s="10">
        <f t="shared" si="18"/>
        <v>-338591.2999999998</v>
      </c>
      <c r="J117" s="10">
        <f t="shared" si="15"/>
        <v>-6660921.3</v>
      </c>
      <c r="K117" s="64">
        <v>5696235.72</v>
      </c>
      <c r="L117" s="65">
        <f t="shared" si="13"/>
        <v>1769216.9800000004</v>
      </c>
      <c r="M117" s="69">
        <f t="shared" si="14"/>
        <v>131.05940601769902</v>
      </c>
    </row>
    <row r="118" spans="1:13" s="14" customFormat="1" ht="18.75" customHeight="1">
      <c r="A118" s="45" t="s">
        <v>67</v>
      </c>
      <c r="B118" s="21" t="s">
        <v>7</v>
      </c>
      <c r="C118" s="12">
        <f>C120+C121+C122+C123+C124+C125+C119+C126</f>
        <v>32219833</v>
      </c>
      <c r="D118" s="12">
        <f>D120+D121+D122+D123+D124+D125+D119+D126</f>
        <v>32507842</v>
      </c>
      <c r="E118" s="12">
        <f>E120+E121+E122+E123+E124+E125+E119+E126</f>
        <v>19917465</v>
      </c>
      <c r="F118" s="12">
        <f>F120+F121+F122+F123+F124+F125+F119+F126</f>
        <v>16112829.46</v>
      </c>
      <c r="G118" s="9">
        <f t="shared" si="5"/>
        <v>80.89799309299653</v>
      </c>
      <c r="H118" s="9">
        <f t="shared" si="10"/>
        <v>49.56597691104812</v>
      </c>
      <c r="I118" s="10">
        <f t="shared" si="18"/>
        <v>-3804635.539999999</v>
      </c>
      <c r="J118" s="10">
        <f t="shared" si="15"/>
        <v>-16395012.54</v>
      </c>
      <c r="K118" s="64">
        <f>K119+K120+K121+K122+K123+K124+K125+K126</f>
        <v>13446127.379999999</v>
      </c>
      <c r="L118" s="65">
        <f t="shared" si="13"/>
        <v>2666702.080000002</v>
      </c>
      <c r="M118" s="69">
        <f t="shared" si="14"/>
        <v>119.83249157647056</v>
      </c>
    </row>
    <row r="119" spans="1:13" s="14" customFormat="1" ht="18.75" customHeight="1">
      <c r="A119" s="46" t="s">
        <v>125</v>
      </c>
      <c r="B119" s="24" t="s">
        <v>126</v>
      </c>
      <c r="C119" s="12">
        <v>1344400</v>
      </c>
      <c r="D119" s="12">
        <v>1357998</v>
      </c>
      <c r="E119" s="12">
        <v>801728</v>
      </c>
      <c r="F119" s="12">
        <v>735906.22</v>
      </c>
      <c r="G119" s="9">
        <f t="shared" si="5"/>
        <v>91.79001107607567</v>
      </c>
      <c r="H119" s="9">
        <f t="shared" si="10"/>
        <v>54.190523108281454</v>
      </c>
      <c r="I119" s="10">
        <f t="shared" si="18"/>
        <v>-65821.78000000003</v>
      </c>
      <c r="J119" s="10">
        <f t="shared" si="15"/>
        <v>-622091.78</v>
      </c>
      <c r="K119" s="64">
        <v>668397.97</v>
      </c>
      <c r="L119" s="65">
        <f t="shared" si="13"/>
        <v>67508.25</v>
      </c>
      <c r="M119" s="69">
        <f t="shared" si="14"/>
        <v>110.10000823311896</v>
      </c>
    </row>
    <row r="120" spans="1:13" s="14" customFormat="1" ht="65.25" customHeight="1">
      <c r="A120" s="46" t="s">
        <v>68</v>
      </c>
      <c r="B120" s="47" t="s">
        <v>64</v>
      </c>
      <c r="C120" s="12">
        <v>26651376</v>
      </c>
      <c r="D120" s="12">
        <v>26855727</v>
      </c>
      <c r="E120" s="12">
        <v>16615719</v>
      </c>
      <c r="F120" s="12">
        <v>13477973.14</v>
      </c>
      <c r="G120" s="9">
        <f t="shared" si="5"/>
        <v>81.11579847974079</v>
      </c>
      <c r="H120" s="9">
        <f t="shared" si="10"/>
        <v>50.18658828338551</v>
      </c>
      <c r="I120" s="10">
        <f t="shared" si="18"/>
        <v>-3137745.8599999994</v>
      </c>
      <c r="J120" s="10">
        <f t="shared" si="15"/>
        <v>-13377753.86</v>
      </c>
      <c r="K120" s="64">
        <v>11282778.7</v>
      </c>
      <c r="L120" s="65">
        <f t="shared" si="13"/>
        <v>2195194.4400000013</v>
      </c>
      <c r="M120" s="69">
        <f t="shared" si="14"/>
        <v>119.45615081504701</v>
      </c>
    </row>
    <row r="121" spans="1:13" s="14" customFormat="1" ht="49.5" customHeight="1">
      <c r="A121" s="46" t="s">
        <v>69</v>
      </c>
      <c r="B121" s="47" t="s">
        <v>65</v>
      </c>
      <c r="C121" s="12">
        <v>289470</v>
      </c>
      <c r="D121" s="12">
        <v>291470</v>
      </c>
      <c r="E121" s="12">
        <v>195113</v>
      </c>
      <c r="F121" s="12">
        <v>149345.41</v>
      </c>
      <c r="G121" s="9">
        <f t="shared" si="5"/>
        <v>76.54303403668644</v>
      </c>
      <c r="H121" s="9">
        <f aca="true" t="shared" si="19" ref="H121:H138">IF(D121=0,0,F121/D121%)</f>
        <v>51.23869008817375</v>
      </c>
      <c r="I121" s="10">
        <f t="shared" si="18"/>
        <v>-45767.59</v>
      </c>
      <c r="J121" s="10">
        <f t="shared" si="15"/>
        <v>-142124.59</v>
      </c>
      <c r="K121" s="64">
        <v>107812.76</v>
      </c>
      <c r="L121" s="65">
        <f t="shared" si="13"/>
        <v>41532.65000000001</v>
      </c>
      <c r="M121" s="69">
        <f t="shared" si="14"/>
        <v>138.52294477944912</v>
      </c>
    </row>
    <row r="122" spans="1:13" s="14" customFormat="1" ht="55.5" customHeight="1">
      <c r="A122" s="46" t="s">
        <v>127</v>
      </c>
      <c r="B122" s="47" t="s">
        <v>128</v>
      </c>
      <c r="C122" s="12">
        <v>578500</v>
      </c>
      <c r="D122" s="12">
        <v>597000</v>
      </c>
      <c r="E122" s="12">
        <v>367200</v>
      </c>
      <c r="F122" s="12">
        <v>357321.73</v>
      </c>
      <c r="G122" s="9">
        <f t="shared" si="5"/>
        <v>97.30983932461874</v>
      </c>
      <c r="H122" s="9">
        <f t="shared" si="19"/>
        <v>59.85288609715243</v>
      </c>
      <c r="I122" s="10">
        <f t="shared" si="18"/>
        <v>-9878.270000000019</v>
      </c>
      <c r="J122" s="10">
        <f t="shared" si="15"/>
        <v>-239678.27000000002</v>
      </c>
      <c r="K122" s="64">
        <v>311842.09</v>
      </c>
      <c r="L122" s="65">
        <f t="shared" si="13"/>
        <v>45479.639999999956</v>
      </c>
      <c r="M122" s="69">
        <f t="shared" si="14"/>
        <v>114.58418906825565</v>
      </c>
    </row>
    <row r="123" spans="1:13" s="14" customFormat="1" ht="21" customHeight="1">
      <c r="A123" s="46" t="s">
        <v>129</v>
      </c>
      <c r="B123" s="47" t="s">
        <v>130</v>
      </c>
      <c r="C123" s="12">
        <v>461600</v>
      </c>
      <c r="D123" s="12">
        <v>466350</v>
      </c>
      <c r="E123" s="12">
        <v>290710</v>
      </c>
      <c r="F123" s="12">
        <v>272750.43</v>
      </c>
      <c r="G123" s="9">
        <f t="shared" si="5"/>
        <v>93.82216985999794</v>
      </c>
      <c r="H123" s="9">
        <f t="shared" si="19"/>
        <v>58.48620778385333</v>
      </c>
      <c r="I123" s="10">
        <f t="shared" si="18"/>
        <v>-17959.570000000007</v>
      </c>
      <c r="J123" s="10">
        <f t="shared" si="15"/>
        <v>-193599.57</v>
      </c>
      <c r="K123" s="64">
        <v>212008.54</v>
      </c>
      <c r="L123" s="65">
        <f t="shared" si="13"/>
        <v>60741.889999999985</v>
      </c>
      <c r="M123" s="69">
        <f t="shared" si="14"/>
        <v>128.65068076974634</v>
      </c>
    </row>
    <row r="124" spans="1:13" s="14" customFormat="1" ht="18.75" customHeight="1">
      <c r="A124" s="46" t="s">
        <v>131</v>
      </c>
      <c r="B124" s="103" t="s">
        <v>132</v>
      </c>
      <c r="C124" s="12">
        <v>2889057</v>
      </c>
      <c r="D124" s="12">
        <v>1891300</v>
      </c>
      <c r="E124" s="12">
        <v>1036265</v>
      </c>
      <c r="F124" s="12">
        <v>977684.5</v>
      </c>
      <c r="G124" s="9">
        <f t="shared" si="5"/>
        <v>94.34695758324366</v>
      </c>
      <c r="H124" s="9">
        <f t="shared" si="19"/>
        <v>51.69378205467139</v>
      </c>
      <c r="I124" s="10">
        <f t="shared" si="18"/>
        <v>-58580.5</v>
      </c>
      <c r="J124" s="10">
        <f t="shared" si="15"/>
        <v>-913615.5</v>
      </c>
      <c r="K124" s="64">
        <v>859667.32</v>
      </c>
      <c r="L124" s="65">
        <f t="shared" si="13"/>
        <v>118017.18000000005</v>
      </c>
      <c r="M124" s="69">
        <f t="shared" si="14"/>
        <v>113.7282385004469</v>
      </c>
    </row>
    <row r="125" spans="1:13" s="14" customFormat="1" ht="18.75" customHeight="1">
      <c r="A125" s="46" t="s">
        <v>133</v>
      </c>
      <c r="B125" s="47" t="s">
        <v>134</v>
      </c>
      <c r="C125" s="12">
        <v>5430</v>
      </c>
      <c r="D125" s="12">
        <v>7240</v>
      </c>
      <c r="E125" s="12">
        <v>3620</v>
      </c>
      <c r="F125" s="12">
        <v>1810</v>
      </c>
      <c r="G125" s="9">
        <f t="shared" si="5"/>
        <v>49.99999999999999</v>
      </c>
      <c r="H125" s="9">
        <f t="shared" si="19"/>
        <v>24.999999999999996</v>
      </c>
      <c r="I125" s="10">
        <f>F125-E125</f>
        <v>-1810</v>
      </c>
      <c r="J125" s="10">
        <f t="shared" si="15"/>
        <v>-5430</v>
      </c>
      <c r="K125" s="64">
        <v>3620</v>
      </c>
      <c r="L125" s="65">
        <f t="shared" si="13"/>
        <v>-1810</v>
      </c>
      <c r="M125" s="69">
        <f t="shared" si="14"/>
        <v>50</v>
      </c>
    </row>
    <row r="126" spans="1:13" s="14" customFormat="1" ht="18.75" customHeight="1">
      <c r="A126" s="46" t="s">
        <v>235</v>
      </c>
      <c r="B126" s="47" t="s">
        <v>236</v>
      </c>
      <c r="C126" s="12"/>
      <c r="D126" s="12">
        <v>1040757</v>
      </c>
      <c r="E126" s="12">
        <v>607110</v>
      </c>
      <c r="F126" s="12">
        <v>140038.03</v>
      </c>
      <c r="G126" s="9">
        <f t="shared" si="5"/>
        <v>23.06633558992604</v>
      </c>
      <c r="H126" s="9">
        <f t="shared" si="19"/>
        <v>13.45540121277109</v>
      </c>
      <c r="I126" s="10">
        <f>F126-E126</f>
        <v>-467071.97</v>
      </c>
      <c r="J126" s="10">
        <f t="shared" si="15"/>
        <v>-900718.97</v>
      </c>
      <c r="K126" s="64"/>
      <c r="L126" s="65">
        <f>F126-K126</f>
        <v>140038.03</v>
      </c>
      <c r="M126" s="69">
        <f t="shared" si="14"/>
        <v>0</v>
      </c>
    </row>
    <row r="127" spans="1:13" s="14" customFormat="1" ht="18.75" customHeight="1">
      <c r="A127" s="45" t="s">
        <v>70</v>
      </c>
      <c r="B127" s="21" t="s">
        <v>8</v>
      </c>
      <c r="C127" s="12">
        <f>C128+C129+C130+C131+C132+C133</f>
        <v>5224823</v>
      </c>
      <c r="D127" s="12">
        <f>D128+D129+D130+D131+D132+D133</f>
        <v>5256304</v>
      </c>
      <c r="E127" s="12">
        <f>E128+E129+E130+E131+E132+E133</f>
        <v>3125698</v>
      </c>
      <c r="F127" s="12">
        <f>F128+F129+F130+F131+F132+F133</f>
        <v>2987614.64</v>
      </c>
      <c r="G127" s="9">
        <f t="shared" si="5"/>
        <v>95.58231921318055</v>
      </c>
      <c r="H127" s="9">
        <f t="shared" si="19"/>
        <v>56.83869578319671</v>
      </c>
      <c r="I127" s="10">
        <f t="shared" si="18"/>
        <v>-138083.35999999987</v>
      </c>
      <c r="J127" s="10">
        <f t="shared" si="15"/>
        <v>-2268689.36</v>
      </c>
      <c r="K127" s="64">
        <f>K128+K131+K132+K133</f>
        <v>4552573.21</v>
      </c>
      <c r="L127" s="65">
        <f t="shared" si="13"/>
        <v>-1564958.5699999998</v>
      </c>
      <c r="M127" s="69">
        <f t="shared" si="14"/>
        <v>65.62474675723008</v>
      </c>
    </row>
    <row r="128" spans="1:13" s="14" customFormat="1" ht="18.75" customHeight="1">
      <c r="A128" s="46" t="s">
        <v>71</v>
      </c>
      <c r="B128" s="22" t="s">
        <v>72</v>
      </c>
      <c r="C128" s="12">
        <v>4596000</v>
      </c>
      <c r="D128" s="12">
        <v>4596481</v>
      </c>
      <c r="E128" s="12">
        <v>2646081</v>
      </c>
      <c r="F128" s="12">
        <v>2614822.1</v>
      </c>
      <c r="G128" s="9">
        <f t="shared" si="5"/>
        <v>98.81867183959977</v>
      </c>
      <c r="H128" s="9">
        <f t="shared" si="19"/>
        <v>56.88747761602844</v>
      </c>
      <c r="I128" s="10">
        <f t="shared" si="18"/>
        <v>-31258.899999999907</v>
      </c>
      <c r="J128" s="10">
        <f t="shared" si="15"/>
        <v>-1981658.9</v>
      </c>
      <c r="K128" s="64">
        <v>2312542.89</v>
      </c>
      <c r="L128" s="65">
        <f t="shared" si="13"/>
        <v>302279.20999999996</v>
      </c>
      <c r="M128" s="69">
        <f t="shared" si="14"/>
        <v>113.07129097181847</v>
      </c>
    </row>
    <row r="129" spans="1:13" s="14" customFormat="1" ht="30" customHeight="1" hidden="1">
      <c r="A129" s="46" t="s">
        <v>46</v>
      </c>
      <c r="B129" s="22" t="s">
        <v>48</v>
      </c>
      <c r="C129" s="12"/>
      <c r="D129" s="12"/>
      <c r="E129" s="12"/>
      <c r="F129" s="12"/>
      <c r="G129" s="9">
        <f t="shared" si="5"/>
        <v>0</v>
      </c>
      <c r="H129" s="9">
        <f t="shared" si="19"/>
        <v>0</v>
      </c>
      <c r="I129" s="10">
        <f t="shared" si="18"/>
        <v>0</v>
      </c>
      <c r="J129" s="10">
        <f t="shared" si="15"/>
        <v>0</v>
      </c>
      <c r="K129" s="64"/>
      <c r="L129" s="65">
        <f t="shared" si="13"/>
        <v>0</v>
      </c>
      <c r="M129" s="69">
        <f t="shared" si="14"/>
        <v>0</v>
      </c>
    </row>
    <row r="130" spans="1:13" s="14" customFormat="1" ht="18" customHeight="1" hidden="1">
      <c r="A130" s="46" t="s">
        <v>47</v>
      </c>
      <c r="B130" s="22" t="s">
        <v>49</v>
      </c>
      <c r="C130" s="12"/>
      <c r="D130" s="12"/>
      <c r="E130" s="12"/>
      <c r="F130" s="12"/>
      <c r="G130" s="9">
        <f t="shared" si="5"/>
        <v>0</v>
      </c>
      <c r="H130" s="9">
        <f t="shared" si="19"/>
        <v>0</v>
      </c>
      <c r="I130" s="10">
        <f t="shared" si="18"/>
        <v>0</v>
      </c>
      <c r="J130" s="10">
        <f t="shared" si="15"/>
        <v>0</v>
      </c>
      <c r="K130" s="64"/>
      <c r="L130" s="65">
        <f t="shared" si="13"/>
        <v>0</v>
      </c>
      <c r="M130" s="69">
        <f t="shared" si="14"/>
        <v>0</v>
      </c>
    </row>
    <row r="131" spans="1:13" s="14" customFormat="1" ht="36" customHeight="1">
      <c r="A131" s="46" t="s">
        <v>135</v>
      </c>
      <c r="B131" s="22" t="s">
        <v>136</v>
      </c>
      <c r="C131" s="12">
        <v>470000</v>
      </c>
      <c r="D131" s="12">
        <v>501000</v>
      </c>
      <c r="E131" s="12">
        <v>358600</v>
      </c>
      <c r="F131" s="12">
        <v>253781.4</v>
      </c>
      <c r="G131" s="9">
        <f aca="true" t="shared" si="20" ref="G131:G163">IF(E131=0,0,F131/E131%)</f>
        <v>70.77005019520357</v>
      </c>
      <c r="H131" s="9">
        <f t="shared" si="19"/>
        <v>50.65497005988024</v>
      </c>
      <c r="I131" s="10">
        <f t="shared" si="18"/>
        <v>-104818.6</v>
      </c>
      <c r="J131" s="10">
        <f t="shared" si="15"/>
        <v>-247218.6</v>
      </c>
      <c r="K131" s="64">
        <v>2035981.57</v>
      </c>
      <c r="L131" s="65">
        <f t="shared" si="13"/>
        <v>-1782200.1700000002</v>
      </c>
      <c r="M131" s="69">
        <f t="shared" si="14"/>
        <v>12.464818136836081</v>
      </c>
    </row>
    <row r="132" spans="1:13" s="14" customFormat="1" ht="34.5" customHeight="1">
      <c r="A132" s="46" t="s">
        <v>137</v>
      </c>
      <c r="B132" s="22" t="s">
        <v>138</v>
      </c>
      <c r="C132" s="12">
        <v>120223</v>
      </c>
      <c r="D132" s="12">
        <v>120223</v>
      </c>
      <c r="E132" s="12">
        <v>82417</v>
      </c>
      <c r="F132" s="12">
        <v>80415.64</v>
      </c>
      <c r="G132" s="9">
        <f t="shared" si="20"/>
        <v>97.57166603977335</v>
      </c>
      <c r="H132" s="9">
        <f t="shared" si="19"/>
        <v>66.88873177345432</v>
      </c>
      <c r="I132" s="10">
        <f t="shared" si="18"/>
        <v>-2001.3600000000006</v>
      </c>
      <c r="J132" s="10">
        <f t="shared" si="15"/>
        <v>-39807.36</v>
      </c>
      <c r="K132" s="64">
        <v>67199</v>
      </c>
      <c r="L132" s="65">
        <f t="shared" si="13"/>
        <v>13216.64</v>
      </c>
      <c r="M132" s="69">
        <f t="shared" si="14"/>
        <v>119.66791172487686</v>
      </c>
    </row>
    <row r="133" spans="1:13" s="14" customFormat="1" ht="36" customHeight="1">
      <c r="A133" s="46" t="s">
        <v>139</v>
      </c>
      <c r="B133" s="22" t="s">
        <v>140</v>
      </c>
      <c r="C133" s="12">
        <v>38600</v>
      </c>
      <c r="D133" s="12">
        <v>38600</v>
      </c>
      <c r="E133" s="12">
        <v>38600</v>
      </c>
      <c r="F133" s="12">
        <v>38595.5</v>
      </c>
      <c r="G133" s="9">
        <f t="shared" si="20"/>
        <v>99.98834196891191</v>
      </c>
      <c r="H133" s="9">
        <f t="shared" si="19"/>
        <v>99.98834196891191</v>
      </c>
      <c r="I133" s="10">
        <f t="shared" si="18"/>
        <v>-4.5</v>
      </c>
      <c r="J133" s="10">
        <f t="shared" si="15"/>
        <v>-4.5</v>
      </c>
      <c r="K133" s="64">
        <v>136849.75</v>
      </c>
      <c r="L133" s="65">
        <f t="shared" si="13"/>
        <v>-98254.25</v>
      </c>
      <c r="M133" s="69">
        <f t="shared" si="14"/>
        <v>28.202828284304506</v>
      </c>
    </row>
    <row r="134" spans="1:13" s="14" customFormat="1" ht="22.5" customHeight="1">
      <c r="A134" s="45" t="s">
        <v>73</v>
      </c>
      <c r="B134" s="21" t="s">
        <v>9</v>
      </c>
      <c r="C134" s="12">
        <f>C136+C137+C138+C135</f>
        <v>2674000</v>
      </c>
      <c r="D134" s="12">
        <f>D136+D137+D138+D135</f>
        <v>2714750</v>
      </c>
      <c r="E134" s="12">
        <f>E136+E137+E138+E135</f>
        <v>1588922</v>
      </c>
      <c r="F134" s="12">
        <f>F136+F137+F138+F135</f>
        <v>1504531.72</v>
      </c>
      <c r="G134" s="9">
        <f t="shared" si="20"/>
        <v>94.68883431659955</v>
      </c>
      <c r="H134" s="9">
        <f t="shared" si="19"/>
        <v>55.42063615434202</v>
      </c>
      <c r="I134" s="10">
        <f t="shared" si="18"/>
        <v>-84390.28000000003</v>
      </c>
      <c r="J134" s="10">
        <f t="shared" si="15"/>
        <v>-1210218.28</v>
      </c>
      <c r="K134" s="64">
        <f>K135+K136+K137+K138</f>
        <v>1403160.87</v>
      </c>
      <c r="L134" s="65">
        <f t="shared" si="13"/>
        <v>101370.84999999986</v>
      </c>
      <c r="M134" s="69">
        <f t="shared" si="14"/>
        <v>107.22446386350552</v>
      </c>
    </row>
    <row r="135" spans="1:13" s="14" customFormat="1" ht="68.25" customHeight="1">
      <c r="A135" s="46" t="s">
        <v>198</v>
      </c>
      <c r="B135" s="24" t="s">
        <v>199</v>
      </c>
      <c r="C135" s="12">
        <v>130000</v>
      </c>
      <c r="D135" s="12">
        <v>130000</v>
      </c>
      <c r="E135" s="12">
        <v>130000</v>
      </c>
      <c r="F135" s="12">
        <v>126000</v>
      </c>
      <c r="G135" s="9">
        <f t="shared" si="20"/>
        <v>96.92307692307692</v>
      </c>
      <c r="H135" s="9">
        <f t="shared" si="19"/>
        <v>96.92307692307692</v>
      </c>
      <c r="I135" s="10">
        <f t="shared" si="18"/>
        <v>-4000</v>
      </c>
      <c r="J135" s="10">
        <f t="shared" si="15"/>
        <v>-4000</v>
      </c>
      <c r="K135" s="64">
        <v>99000</v>
      </c>
      <c r="L135" s="65">
        <f t="shared" si="13"/>
        <v>27000</v>
      </c>
      <c r="M135" s="69">
        <f t="shared" si="14"/>
        <v>127.27272727272727</v>
      </c>
    </row>
    <row r="136" spans="1:13" s="14" customFormat="1" ht="23.25" customHeight="1">
      <c r="A136" s="46" t="s">
        <v>141</v>
      </c>
      <c r="B136" s="22" t="s">
        <v>142</v>
      </c>
      <c r="C136" s="12">
        <v>201100</v>
      </c>
      <c r="D136" s="12">
        <v>201100</v>
      </c>
      <c r="E136" s="12">
        <v>116205</v>
      </c>
      <c r="F136" s="12">
        <v>90613.34</v>
      </c>
      <c r="G136" s="9">
        <f t="shared" si="20"/>
        <v>77.97714384062648</v>
      </c>
      <c r="H136" s="9">
        <f t="shared" si="19"/>
        <v>45.05884634510194</v>
      </c>
      <c r="I136" s="10">
        <f t="shared" si="18"/>
        <v>-25591.660000000003</v>
      </c>
      <c r="J136" s="10">
        <f t="shared" si="15"/>
        <v>-110486.66</v>
      </c>
      <c r="K136" s="64">
        <v>84203.94</v>
      </c>
      <c r="L136" s="65">
        <f t="shared" si="13"/>
        <v>6409.399999999994</v>
      </c>
      <c r="M136" s="69">
        <f t="shared" si="14"/>
        <v>107.61175783460963</v>
      </c>
    </row>
    <row r="137" spans="1:13" s="14" customFormat="1" ht="39.75" customHeight="1">
      <c r="A137" s="46" t="s">
        <v>143</v>
      </c>
      <c r="B137" s="22" t="s">
        <v>144</v>
      </c>
      <c r="C137" s="12">
        <v>1812900</v>
      </c>
      <c r="D137" s="12">
        <v>1853650</v>
      </c>
      <c r="E137" s="12">
        <v>1037717</v>
      </c>
      <c r="F137" s="12">
        <v>990548.38</v>
      </c>
      <c r="G137" s="9">
        <f t="shared" si="20"/>
        <v>95.45457769314756</v>
      </c>
      <c r="H137" s="9">
        <f t="shared" si="19"/>
        <v>53.437724489520676</v>
      </c>
      <c r="I137" s="10">
        <f t="shared" si="18"/>
        <v>-47168.619999999995</v>
      </c>
      <c r="J137" s="10">
        <f t="shared" si="15"/>
        <v>-863101.62</v>
      </c>
      <c r="K137" s="64">
        <v>885956.93</v>
      </c>
      <c r="L137" s="65">
        <f t="shared" si="13"/>
        <v>104591.44999999995</v>
      </c>
      <c r="M137" s="69">
        <f t="shared" si="14"/>
        <v>111.80547794800815</v>
      </c>
    </row>
    <row r="138" spans="1:13" s="14" customFormat="1" ht="31.5" customHeight="1">
      <c r="A138" s="46" t="s">
        <v>145</v>
      </c>
      <c r="B138" s="22" t="s">
        <v>146</v>
      </c>
      <c r="C138" s="12">
        <v>530000</v>
      </c>
      <c r="D138" s="12">
        <v>530000</v>
      </c>
      <c r="E138" s="12">
        <v>305000</v>
      </c>
      <c r="F138" s="12">
        <v>297370</v>
      </c>
      <c r="G138" s="9">
        <f t="shared" si="20"/>
        <v>97.4983606557377</v>
      </c>
      <c r="H138" s="9">
        <f t="shared" si="19"/>
        <v>56.10754716981132</v>
      </c>
      <c r="I138" s="10">
        <f t="shared" si="18"/>
        <v>-7630</v>
      </c>
      <c r="J138" s="10">
        <f t="shared" si="15"/>
        <v>-232630</v>
      </c>
      <c r="K138" s="64">
        <v>334000</v>
      </c>
      <c r="L138" s="65">
        <f t="shared" si="13"/>
        <v>-36630</v>
      </c>
      <c r="M138" s="69">
        <f t="shared" si="14"/>
        <v>89.03293413173652</v>
      </c>
    </row>
    <row r="139" spans="1:13" s="14" customFormat="1" ht="22.5" customHeight="1" hidden="1">
      <c r="A139" s="46"/>
      <c r="B139" s="24"/>
      <c r="C139" s="12"/>
      <c r="D139" s="12"/>
      <c r="E139" s="12"/>
      <c r="F139" s="12"/>
      <c r="G139" s="9">
        <f t="shared" si="20"/>
        <v>0</v>
      </c>
      <c r="H139" s="9">
        <f aca="true" t="shared" si="21" ref="H139:H150">IF(D139=0,0,F139/D139%)</f>
        <v>0</v>
      </c>
      <c r="I139" s="10">
        <f t="shared" si="18"/>
        <v>0</v>
      </c>
      <c r="J139" s="10">
        <f>F139-D139</f>
        <v>0</v>
      </c>
      <c r="K139" s="64"/>
      <c r="L139" s="65">
        <f t="shared" si="13"/>
        <v>0</v>
      </c>
      <c r="M139" s="69">
        <f t="shared" si="14"/>
        <v>0</v>
      </c>
    </row>
    <row r="140" spans="1:13" s="14" customFormat="1" ht="20.25" customHeight="1">
      <c r="A140" s="45" t="s">
        <v>74</v>
      </c>
      <c r="B140" s="21" t="s">
        <v>10</v>
      </c>
      <c r="C140" s="12">
        <f>C141+C142+C143+C144</f>
        <v>2759400</v>
      </c>
      <c r="D140" s="12">
        <f>D141+D142+D143+D144</f>
        <v>2912900</v>
      </c>
      <c r="E140" s="12">
        <f>E141+E142+E143+E144</f>
        <v>1487739</v>
      </c>
      <c r="F140" s="12">
        <f>F141+F142+F143+F144</f>
        <v>1283745.2400000002</v>
      </c>
      <c r="G140" s="9">
        <f t="shared" si="20"/>
        <v>86.28833686553894</v>
      </c>
      <c r="H140" s="9">
        <f t="shared" si="21"/>
        <v>44.071037110783074</v>
      </c>
      <c r="I140" s="10">
        <f t="shared" si="18"/>
        <v>-203993.75999999978</v>
      </c>
      <c r="J140" s="10">
        <f>F140-D140</f>
        <v>-1629154.7599999998</v>
      </c>
      <c r="K140" s="64">
        <f>K141+K142+K144</f>
        <v>1159522.8900000001</v>
      </c>
      <c r="L140" s="65">
        <f t="shared" si="13"/>
        <v>124222.3500000001</v>
      </c>
      <c r="M140" s="69">
        <f t="shared" si="14"/>
        <v>110.71322964568644</v>
      </c>
    </row>
    <row r="141" spans="1:13" s="14" customFormat="1" ht="20.25" customHeight="1">
      <c r="A141" s="46" t="s">
        <v>75</v>
      </c>
      <c r="B141" s="22" t="s">
        <v>147</v>
      </c>
      <c r="C141" s="12">
        <v>971200</v>
      </c>
      <c r="D141" s="12">
        <v>975200</v>
      </c>
      <c r="E141" s="12">
        <v>565419</v>
      </c>
      <c r="F141" s="12">
        <v>544059.68</v>
      </c>
      <c r="G141" s="9">
        <f t="shared" si="20"/>
        <v>96.22239082874826</v>
      </c>
      <c r="H141" s="9">
        <f t="shared" si="21"/>
        <v>55.78954881050041</v>
      </c>
      <c r="I141" s="10">
        <f>F141-E141</f>
        <v>-21359.31999999995</v>
      </c>
      <c r="J141" s="10">
        <f>F141-D141</f>
        <v>-431140.31999999995</v>
      </c>
      <c r="K141" s="64">
        <v>380619.15</v>
      </c>
      <c r="L141" s="65">
        <f t="shared" si="13"/>
        <v>163440.53000000003</v>
      </c>
      <c r="M141" s="69">
        <f t="shared" si="14"/>
        <v>142.94070069779727</v>
      </c>
    </row>
    <row r="142" spans="1:13" s="14" customFormat="1" ht="39" customHeight="1">
      <c r="A142" s="46" t="s">
        <v>76</v>
      </c>
      <c r="B142" s="22" t="s">
        <v>148</v>
      </c>
      <c r="C142" s="12">
        <v>1288200</v>
      </c>
      <c r="D142" s="12">
        <v>1422000</v>
      </c>
      <c r="E142" s="12">
        <v>777320</v>
      </c>
      <c r="F142" s="12">
        <v>629765.56</v>
      </c>
      <c r="G142" s="9">
        <f t="shared" si="20"/>
        <v>81.01754232491125</v>
      </c>
      <c r="H142" s="9">
        <f t="shared" si="21"/>
        <v>44.287310829817166</v>
      </c>
      <c r="I142" s="10">
        <f t="shared" si="18"/>
        <v>-147554.43999999994</v>
      </c>
      <c r="J142" s="10">
        <f>F142-D142</f>
        <v>-792234.44</v>
      </c>
      <c r="K142" s="64">
        <v>541903.74</v>
      </c>
      <c r="L142" s="65">
        <f t="shared" si="13"/>
        <v>87861.82000000007</v>
      </c>
      <c r="M142" s="69">
        <f t="shared" si="14"/>
        <v>116.21354744663694</v>
      </c>
    </row>
    <row r="143" spans="1:13" s="14" customFormat="1" ht="24" customHeight="1" hidden="1">
      <c r="A143" s="46" t="s">
        <v>149</v>
      </c>
      <c r="B143" s="22" t="s">
        <v>150</v>
      </c>
      <c r="C143" s="12"/>
      <c r="D143" s="12"/>
      <c r="E143" s="12"/>
      <c r="F143" s="12"/>
      <c r="G143" s="9">
        <f t="shared" si="20"/>
        <v>0</v>
      </c>
      <c r="H143" s="9">
        <f t="shared" si="21"/>
        <v>0</v>
      </c>
      <c r="I143" s="10">
        <f t="shared" si="18"/>
        <v>0</v>
      </c>
      <c r="J143" s="10">
        <f aca="true" t="shared" si="22" ref="J143:J170">F143-D143</f>
        <v>0</v>
      </c>
      <c r="K143" s="64"/>
      <c r="L143" s="65">
        <f t="shared" si="13"/>
        <v>0</v>
      </c>
      <c r="M143" s="69">
        <f t="shared" si="14"/>
        <v>0</v>
      </c>
    </row>
    <row r="144" spans="1:13" s="14" customFormat="1" ht="20.25" customHeight="1">
      <c r="A144" s="46" t="s">
        <v>151</v>
      </c>
      <c r="B144" s="22" t="s">
        <v>152</v>
      </c>
      <c r="C144" s="12">
        <v>500000</v>
      </c>
      <c r="D144" s="12">
        <v>515700</v>
      </c>
      <c r="E144" s="12">
        <v>145000</v>
      </c>
      <c r="F144" s="12">
        <v>109920</v>
      </c>
      <c r="G144" s="9">
        <f t="shared" si="20"/>
        <v>75.80689655172414</v>
      </c>
      <c r="H144" s="9">
        <f t="shared" si="21"/>
        <v>21.314717859220476</v>
      </c>
      <c r="I144" s="10">
        <f t="shared" si="18"/>
        <v>-35080</v>
      </c>
      <c r="J144" s="10">
        <f t="shared" si="22"/>
        <v>-405780</v>
      </c>
      <c r="K144" s="64">
        <v>237000</v>
      </c>
      <c r="L144" s="65">
        <f t="shared" si="13"/>
        <v>-127080</v>
      </c>
      <c r="M144" s="69">
        <f t="shared" si="14"/>
        <v>46.379746835443036</v>
      </c>
    </row>
    <row r="145" spans="1:13" s="14" customFormat="1" ht="18.75" customHeight="1">
      <c r="A145" s="45" t="s">
        <v>77</v>
      </c>
      <c r="B145" s="21" t="s">
        <v>23</v>
      </c>
      <c r="C145" s="12">
        <f>C146</f>
        <v>400000</v>
      </c>
      <c r="D145" s="12">
        <f>D146</f>
        <v>470000</v>
      </c>
      <c r="E145" s="12">
        <f>E146</f>
        <v>280000</v>
      </c>
      <c r="F145" s="12">
        <f>F146</f>
        <v>164176.96</v>
      </c>
      <c r="G145" s="9">
        <f t="shared" si="20"/>
        <v>58.63462857142857</v>
      </c>
      <c r="H145" s="9">
        <f t="shared" si="21"/>
        <v>34.93126808510638</v>
      </c>
      <c r="I145" s="10">
        <f t="shared" si="18"/>
        <v>-115823.04000000001</v>
      </c>
      <c r="J145" s="10">
        <f t="shared" si="22"/>
        <v>-305823.04000000004</v>
      </c>
      <c r="K145" s="64">
        <f>K146</f>
        <v>281270.98</v>
      </c>
      <c r="L145" s="65">
        <f t="shared" si="13"/>
        <v>-117094.01999999999</v>
      </c>
      <c r="M145" s="69">
        <f t="shared" si="14"/>
        <v>58.36967610380566</v>
      </c>
    </row>
    <row r="146" spans="1:13" s="14" customFormat="1" ht="33.75" customHeight="1">
      <c r="A146" s="46" t="s">
        <v>78</v>
      </c>
      <c r="B146" s="22" t="s">
        <v>50</v>
      </c>
      <c r="C146" s="12">
        <v>400000</v>
      </c>
      <c r="D146" s="12">
        <v>470000</v>
      </c>
      <c r="E146" s="12">
        <v>280000</v>
      </c>
      <c r="F146" s="12">
        <v>164176.96</v>
      </c>
      <c r="G146" s="9">
        <f t="shared" si="20"/>
        <v>58.63462857142857</v>
      </c>
      <c r="H146" s="9">
        <f t="shared" si="21"/>
        <v>34.93126808510638</v>
      </c>
      <c r="I146" s="10">
        <f t="shared" si="18"/>
        <v>-115823.04000000001</v>
      </c>
      <c r="J146" s="10">
        <f t="shared" si="22"/>
        <v>-305823.04000000004</v>
      </c>
      <c r="K146" s="64">
        <v>281270.98</v>
      </c>
      <c r="L146" s="65">
        <f t="shared" si="13"/>
        <v>-117094.01999999999</v>
      </c>
      <c r="M146" s="69">
        <f t="shared" si="14"/>
        <v>58.36967610380566</v>
      </c>
    </row>
    <row r="147" spans="1:13" s="14" customFormat="1" ht="26.25" customHeight="1">
      <c r="A147" s="45" t="s">
        <v>153</v>
      </c>
      <c r="B147" s="25" t="s">
        <v>154</v>
      </c>
      <c r="C147" s="12">
        <f>C150+C148+C149</f>
        <v>8620000</v>
      </c>
      <c r="D147" s="12">
        <f>D150+D148+D149</f>
        <v>9560415</v>
      </c>
      <c r="E147" s="12">
        <f>E150+E148+E149</f>
        <v>5404133</v>
      </c>
      <c r="F147" s="12">
        <f>F150+F148+F149</f>
        <v>5127834.45</v>
      </c>
      <c r="G147" s="9">
        <f t="shared" si="20"/>
        <v>94.88727331470191</v>
      </c>
      <c r="H147" s="9">
        <f t="shared" si="21"/>
        <v>53.636107323792956</v>
      </c>
      <c r="I147" s="10">
        <f t="shared" si="18"/>
        <v>-276298.5499999998</v>
      </c>
      <c r="J147" s="10">
        <f t="shared" si="22"/>
        <v>-4432580.55</v>
      </c>
      <c r="K147" s="64">
        <f>K148+K149+K150</f>
        <v>3274525.0599999996</v>
      </c>
      <c r="L147" s="65">
        <f t="shared" si="13"/>
        <v>1853309.3900000006</v>
      </c>
      <c r="M147" s="69">
        <f t="shared" si="14"/>
        <v>156.5978075000593</v>
      </c>
    </row>
    <row r="148" spans="1:13" s="14" customFormat="1" ht="26.25" customHeight="1">
      <c r="A148" s="46" t="s">
        <v>155</v>
      </c>
      <c r="B148" s="22" t="s">
        <v>158</v>
      </c>
      <c r="C148" s="12">
        <v>355000</v>
      </c>
      <c r="D148" s="12">
        <v>475000</v>
      </c>
      <c r="E148" s="12">
        <v>310500</v>
      </c>
      <c r="F148" s="12">
        <v>265285.83</v>
      </c>
      <c r="G148" s="9">
        <f t="shared" si="20"/>
        <v>85.43827053140097</v>
      </c>
      <c r="H148" s="9">
        <f t="shared" si="21"/>
        <v>55.849648421052635</v>
      </c>
      <c r="I148" s="10">
        <f t="shared" si="18"/>
        <v>-45214.169999999984</v>
      </c>
      <c r="J148" s="10">
        <f t="shared" si="22"/>
        <v>-209714.16999999998</v>
      </c>
      <c r="K148" s="64">
        <v>91951.8</v>
      </c>
      <c r="L148" s="65">
        <f t="shared" si="13"/>
        <v>173334.03000000003</v>
      </c>
      <c r="M148" s="69">
        <f t="shared" si="14"/>
        <v>288.50531474098386</v>
      </c>
    </row>
    <row r="149" spans="1:13" s="14" customFormat="1" ht="26.25" customHeight="1">
      <c r="A149" s="46" t="s">
        <v>156</v>
      </c>
      <c r="B149" s="31" t="s">
        <v>159</v>
      </c>
      <c r="C149" s="12">
        <v>7700000</v>
      </c>
      <c r="D149" s="12">
        <v>8520415</v>
      </c>
      <c r="E149" s="12">
        <v>4768633</v>
      </c>
      <c r="F149" s="12">
        <v>4537548.62</v>
      </c>
      <c r="G149" s="9">
        <f t="shared" si="20"/>
        <v>95.1540749728486</v>
      </c>
      <c r="H149" s="9">
        <f t="shared" si="21"/>
        <v>53.25501891633213</v>
      </c>
      <c r="I149" s="10">
        <f t="shared" si="18"/>
        <v>-231084.3799999999</v>
      </c>
      <c r="J149" s="10">
        <f t="shared" si="22"/>
        <v>-3982866.38</v>
      </c>
      <c r="K149" s="64">
        <v>2918573.26</v>
      </c>
      <c r="L149" s="65">
        <f t="shared" si="13"/>
        <v>1618975.3600000003</v>
      </c>
      <c r="M149" s="69">
        <f t="shared" si="14"/>
        <v>155.4714655338136</v>
      </c>
    </row>
    <row r="150" spans="1:13" s="14" customFormat="1" ht="91.5" customHeight="1">
      <c r="A150" s="46" t="s">
        <v>157</v>
      </c>
      <c r="B150" s="22" t="s">
        <v>160</v>
      </c>
      <c r="C150" s="12">
        <v>565000</v>
      </c>
      <c r="D150" s="12">
        <v>565000</v>
      </c>
      <c r="E150" s="12">
        <v>325000</v>
      </c>
      <c r="F150" s="12">
        <v>325000</v>
      </c>
      <c r="G150" s="9">
        <f t="shared" si="20"/>
        <v>100</v>
      </c>
      <c r="H150" s="9">
        <f t="shared" si="21"/>
        <v>57.52212389380531</v>
      </c>
      <c r="I150" s="10">
        <f t="shared" si="18"/>
        <v>0</v>
      </c>
      <c r="J150" s="10">
        <f t="shared" si="22"/>
        <v>-240000</v>
      </c>
      <c r="K150" s="64">
        <v>264000</v>
      </c>
      <c r="L150" s="65">
        <f t="shared" si="13"/>
        <v>61000</v>
      </c>
      <c r="M150" s="69">
        <f t="shared" si="14"/>
        <v>123.1060606060606</v>
      </c>
    </row>
    <row r="151" spans="1:13" s="14" customFormat="1" ht="24" customHeight="1">
      <c r="A151" s="45" t="s">
        <v>161</v>
      </c>
      <c r="B151" s="32" t="s">
        <v>162</v>
      </c>
      <c r="C151" s="12">
        <f>C152+C153+C155+C154</f>
        <v>1907500</v>
      </c>
      <c r="D151" s="12">
        <f>D152+D153+D155+D154</f>
        <v>1078500</v>
      </c>
      <c r="E151" s="12">
        <f>E152+E153+E155+E154</f>
        <v>260434</v>
      </c>
      <c r="F151" s="12">
        <f>F152+F153+F155+F154</f>
        <v>184742</v>
      </c>
      <c r="G151" s="9">
        <f t="shared" si="20"/>
        <v>70.93620648609628</v>
      </c>
      <c r="H151" s="9">
        <f aca="true" t="shared" si="23" ref="H151:H187">IF(D151=0,0,F151/D151%)</f>
        <v>17.129531757070005</v>
      </c>
      <c r="I151" s="10">
        <f t="shared" si="18"/>
        <v>-75692</v>
      </c>
      <c r="J151" s="10">
        <f t="shared" si="22"/>
        <v>-893758</v>
      </c>
      <c r="K151" s="64">
        <f>K152+K153+K154+K155</f>
        <v>451303</v>
      </c>
      <c r="L151" s="65">
        <f t="shared" si="13"/>
        <v>-266561</v>
      </c>
      <c r="M151" s="69">
        <f t="shared" si="14"/>
        <v>40.9352474944771</v>
      </c>
    </row>
    <row r="152" spans="1:13" s="14" customFormat="1" ht="40.5" customHeight="1">
      <c r="A152" s="46" t="s">
        <v>164</v>
      </c>
      <c r="B152" s="22" t="s">
        <v>168</v>
      </c>
      <c r="C152" s="12"/>
      <c r="D152" s="12">
        <v>70000</v>
      </c>
      <c r="E152" s="12">
        <v>70000</v>
      </c>
      <c r="F152" s="12"/>
      <c r="G152" s="9">
        <f t="shared" si="20"/>
        <v>0</v>
      </c>
      <c r="H152" s="9">
        <f t="shared" si="23"/>
        <v>0</v>
      </c>
      <c r="I152" s="10">
        <f t="shared" si="18"/>
        <v>-70000</v>
      </c>
      <c r="J152" s="10">
        <f t="shared" si="22"/>
        <v>-70000</v>
      </c>
      <c r="K152" s="64">
        <v>35000</v>
      </c>
      <c r="L152" s="65">
        <f t="shared" si="13"/>
        <v>-35000</v>
      </c>
      <c r="M152" s="69">
        <f t="shared" si="14"/>
        <v>0</v>
      </c>
    </row>
    <row r="153" spans="1:13" s="14" customFormat="1" ht="24" customHeight="1">
      <c r="A153" s="46" t="s">
        <v>165</v>
      </c>
      <c r="B153" s="22" t="s">
        <v>169</v>
      </c>
      <c r="C153" s="12">
        <v>1887500</v>
      </c>
      <c r="D153" s="12"/>
      <c r="E153" s="12"/>
      <c r="F153" s="12"/>
      <c r="G153" s="9">
        <f t="shared" si="20"/>
        <v>0</v>
      </c>
      <c r="H153" s="9">
        <f t="shared" si="23"/>
        <v>0</v>
      </c>
      <c r="I153" s="10">
        <f t="shared" si="18"/>
        <v>0</v>
      </c>
      <c r="J153" s="10">
        <f t="shared" si="22"/>
        <v>0</v>
      </c>
      <c r="K153" s="64">
        <v>416303</v>
      </c>
      <c r="L153" s="65">
        <f t="shared" si="13"/>
        <v>-416303</v>
      </c>
      <c r="M153" s="69">
        <f t="shared" si="14"/>
        <v>0</v>
      </c>
    </row>
    <row r="154" spans="1:13" s="14" customFormat="1" ht="41.25" customHeight="1">
      <c r="A154" s="46" t="s">
        <v>216</v>
      </c>
      <c r="B154" s="22" t="s">
        <v>237</v>
      </c>
      <c r="C154" s="12"/>
      <c r="D154" s="12">
        <v>988500</v>
      </c>
      <c r="E154" s="12">
        <v>182634</v>
      </c>
      <c r="F154" s="12">
        <v>182634</v>
      </c>
      <c r="G154" s="9">
        <f t="shared" si="20"/>
        <v>100</v>
      </c>
      <c r="H154" s="9">
        <f t="shared" si="23"/>
        <v>18.475872534142642</v>
      </c>
      <c r="I154" s="10">
        <f t="shared" si="18"/>
        <v>0</v>
      </c>
      <c r="J154" s="10">
        <f t="shared" si="22"/>
        <v>-805866</v>
      </c>
      <c r="K154" s="64"/>
      <c r="L154" s="65">
        <f t="shared" si="13"/>
        <v>0</v>
      </c>
      <c r="M154" s="69">
        <f t="shared" si="14"/>
        <v>0</v>
      </c>
    </row>
    <row r="155" spans="1:13" s="14" customFormat="1" ht="24" customHeight="1">
      <c r="A155" s="46" t="s">
        <v>208</v>
      </c>
      <c r="B155" s="22" t="s">
        <v>209</v>
      </c>
      <c r="C155" s="12">
        <v>20000</v>
      </c>
      <c r="D155" s="12">
        <v>20000</v>
      </c>
      <c r="E155" s="12">
        <v>7800</v>
      </c>
      <c r="F155" s="12">
        <v>2108</v>
      </c>
      <c r="G155" s="9">
        <f t="shared" si="20"/>
        <v>27.025641025641026</v>
      </c>
      <c r="H155" s="9">
        <f t="shared" si="23"/>
        <v>10.54</v>
      </c>
      <c r="I155" s="10">
        <f t="shared" si="18"/>
        <v>-5692</v>
      </c>
      <c r="J155" s="10">
        <f t="shared" si="22"/>
        <v>-17892</v>
      </c>
      <c r="K155" s="64"/>
      <c r="L155" s="65">
        <f t="shared" si="13"/>
        <v>0</v>
      </c>
      <c r="M155" s="69">
        <f t="shared" si="14"/>
        <v>0</v>
      </c>
    </row>
    <row r="156" spans="1:13" s="14" customFormat="1" ht="18.75" customHeight="1">
      <c r="A156" s="45" t="s">
        <v>171</v>
      </c>
      <c r="B156" s="21" t="s">
        <v>11</v>
      </c>
      <c r="C156" s="12">
        <v>100000</v>
      </c>
      <c r="D156" s="12">
        <v>100000</v>
      </c>
      <c r="E156" s="12"/>
      <c r="F156" s="12"/>
      <c r="G156" s="9">
        <f t="shared" si="20"/>
        <v>0</v>
      </c>
      <c r="H156" s="9">
        <f t="shared" si="23"/>
        <v>0</v>
      </c>
      <c r="I156" s="10">
        <f>F156-E156</f>
        <v>0</v>
      </c>
      <c r="J156" s="10">
        <f t="shared" si="22"/>
        <v>-100000</v>
      </c>
      <c r="K156" s="64"/>
      <c r="L156" s="65">
        <f t="shared" si="13"/>
        <v>0</v>
      </c>
      <c r="M156" s="69">
        <f t="shared" si="14"/>
        <v>0</v>
      </c>
    </row>
    <row r="157" spans="1:13" s="14" customFormat="1" ht="18.75" customHeight="1">
      <c r="A157" s="45" t="s">
        <v>233</v>
      </c>
      <c r="B157" s="21" t="s">
        <v>234</v>
      </c>
      <c r="C157" s="12">
        <v>357200</v>
      </c>
      <c r="D157" s="12">
        <v>357200</v>
      </c>
      <c r="E157" s="12">
        <v>208600</v>
      </c>
      <c r="F157" s="12">
        <v>208600</v>
      </c>
      <c r="G157" s="9">
        <f t="shared" si="20"/>
        <v>100</v>
      </c>
      <c r="H157" s="9">
        <f t="shared" si="23"/>
        <v>58.3986562150056</v>
      </c>
      <c r="I157" s="10">
        <f>F157-E157</f>
        <v>0</v>
      </c>
      <c r="J157" s="10">
        <f t="shared" si="22"/>
        <v>-148600</v>
      </c>
      <c r="K157" s="64"/>
      <c r="L157" s="65">
        <f>F157-K157</f>
        <v>208600</v>
      </c>
      <c r="M157" s="69">
        <f t="shared" si="14"/>
        <v>0</v>
      </c>
    </row>
    <row r="158" spans="1:13" s="14" customFormat="1" ht="51.75" customHeight="1">
      <c r="A158" s="45" t="s">
        <v>172</v>
      </c>
      <c r="B158" s="21" t="s">
        <v>174</v>
      </c>
      <c r="C158" s="12">
        <v>600000</v>
      </c>
      <c r="D158" s="12">
        <v>600000</v>
      </c>
      <c r="E158" s="12">
        <v>350000</v>
      </c>
      <c r="F158" s="12">
        <v>350000</v>
      </c>
      <c r="G158" s="9">
        <f t="shared" si="20"/>
        <v>100</v>
      </c>
      <c r="H158" s="9">
        <f t="shared" si="23"/>
        <v>58.333333333333336</v>
      </c>
      <c r="I158" s="10">
        <f>F158-E158</f>
        <v>0</v>
      </c>
      <c r="J158" s="10">
        <f t="shared" si="22"/>
        <v>-250000</v>
      </c>
      <c r="K158" s="64">
        <v>200000</v>
      </c>
      <c r="L158" s="65">
        <f>F158-K158</f>
        <v>150000</v>
      </c>
      <c r="M158" s="69">
        <f t="shared" si="14"/>
        <v>175</v>
      </c>
    </row>
    <row r="159" spans="1:13" s="14" customFormat="1" ht="30.75" customHeight="1">
      <c r="A159" s="45" t="s">
        <v>173</v>
      </c>
      <c r="B159" s="48" t="s">
        <v>115</v>
      </c>
      <c r="C159" s="12"/>
      <c r="D159" s="12">
        <v>213880</v>
      </c>
      <c r="E159" s="12">
        <v>213880</v>
      </c>
      <c r="F159" s="12">
        <v>183880</v>
      </c>
      <c r="G159" s="9">
        <f t="shared" si="20"/>
        <v>85.97344305217878</v>
      </c>
      <c r="H159" s="9">
        <f t="shared" si="23"/>
        <v>85.97344305217878</v>
      </c>
      <c r="I159" s="10">
        <f t="shared" si="18"/>
        <v>-30000</v>
      </c>
      <c r="J159" s="10">
        <f t="shared" si="22"/>
        <v>-30000</v>
      </c>
      <c r="K159" s="64">
        <v>51723</v>
      </c>
      <c r="L159" s="65">
        <f>F159-K159</f>
        <v>132157</v>
      </c>
      <c r="M159" s="69">
        <f t="shared" si="14"/>
        <v>355.50915453473306</v>
      </c>
    </row>
    <row r="160" spans="1:13" s="14" customFormat="1" ht="44.25" customHeight="1" hidden="1">
      <c r="A160" s="46" t="s">
        <v>62</v>
      </c>
      <c r="B160" s="24" t="s">
        <v>63</v>
      </c>
      <c r="C160" s="12"/>
      <c r="D160" s="12"/>
      <c r="E160" s="12"/>
      <c r="F160" s="12"/>
      <c r="G160" s="9">
        <f t="shared" si="20"/>
        <v>0</v>
      </c>
      <c r="H160" s="9">
        <f t="shared" si="23"/>
        <v>0</v>
      </c>
      <c r="I160" s="10">
        <f t="shared" si="18"/>
        <v>0</v>
      </c>
      <c r="J160" s="10">
        <f t="shared" si="22"/>
        <v>0</v>
      </c>
      <c r="K160" s="64"/>
      <c r="L160" s="65">
        <f t="shared" si="13"/>
        <v>0</v>
      </c>
      <c r="M160" s="69">
        <f t="shared" si="14"/>
        <v>0</v>
      </c>
    </row>
    <row r="161" spans="1:13" s="14" customFormat="1" ht="44.25" customHeight="1" hidden="1">
      <c r="A161" s="46" t="s">
        <v>34</v>
      </c>
      <c r="B161" s="24" t="s">
        <v>33</v>
      </c>
      <c r="C161" s="12"/>
      <c r="D161" s="12"/>
      <c r="E161" s="12"/>
      <c r="F161" s="12"/>
      <c r="G161" s="9">
        <f t="shared" si="20"/>
        <v>0</v>
      </c>
      <c r="H161" s="9">
        <f t="shared" si="23"/>
        <v>0</v>
      </c>
      <c r="I161" s="10">
        <f t="shared" si="18"/>
        <v>0</v>
      </c>
      <c r="J161" s="10">
        <f t="shared" si="22"/>
        <v>0</v>
      </c>
      <c r="K161" s="64"/>
      <c r="L161" s="65">
        <f t="shared" si="13"/>
        <v>0</v>
      </c>
      <c r="M161" s="69">
        <f t="shared" si="14"/>
        <v>0</v>
      </c>
    </row>
    <row r="162" spans="1:13" s="14" customFormat="1" ht="44.25" customHeight="1" hidden="1">
      <c r="A162" s="46" t="s">
        <v>32</v>
      </c>
      <c r="B162" s="24" t="s">
        <v>31</v>
      </c>
      <c r="C162" s="12"/>
      <c r="D162" s="12"/>
      <c r="E162" s="12"/>
      <c r="F162" s="12"/>
      <c r="G162" s="9">
        <f t="shared" si="20"/>
        <v>0</v>
      </c>
      <c r="H162" s="9">
        <f t="shared" si="23"/>
        <v>0</v>
      </c>
      <c r="I162" s="10">
        <f t="shared" si="18"/>
        <v>0</v>
      </c>
      <c r="J162" s="10">
        <f t="shared" si="22"/>
        <v>0</v>
      </c>
      <c r="K162" s="64"/>
      <c r="L162" s="65">
        <f t="shared" si="13"/>
        <v>0</v>
      </c>
      <c r="M162" s="69">
        <f t="shared" si="14"/>
        <v>0</v>
      </c>
    </row>
    <row r="163" spans="1:13" s="14" customFormat="1" ht="44.25" customHeight="1" hidden="1">
      <c r="A163" s="46" t="s">
        <v>40</v>
      </c>
      <c r="B163" s="49" t="s">
        <v>39</v>
      </c>
      <c r="C163" s="12"/>
      <c r="D163" s="12"/>
      <c r="E163" s="12"/>
      <c r="F163" s="12">
        <v>0</v>
      </c>
      <c r="G163" s="9">
        <f t="shared" si="20"/>
        <v>0</v>
      </c>
      <c r="H163" s="9">
        <f t="shared" si="23"/>
        <v>0</v>
      </c>
      <c r="I163" s="10">
        <f t="shared" si="18"/>
        <v>0</v>
      </c>
      <c r="J163" s="10">
        <f t="shared" si="22"/>
        <v>0</v>
      </c>
      <c r="K163" s="64"/>
      <c r="L163" s="65">
        <f t="shared" si="13"/>
        <v>0</v>
      </c>
      <c r="M163" s="69">
        <f t="shared" si="14"/>
        <v>0</v>
      </c>
    </row>
    <row r="164" spans="1:13" s="14" customFormat="1" ht="44.25" customHeight="1">
      <c r="A164" s="46"/>
      <c r="B164" s="17" t="s">
        <v>12</v>
      </c>
      <c r="C164" s="37">
        <f>C116+C118+C127+C134+C140+C145+C147+C151+C156+C158+C159+C157</f>
        <v>68452956</v>
      </c>
      <c r="D164" s="37">
        <f>D116+D118+D127+D134+D140+D145+D147+D151+D156+D158+D159+D157</f>
        <v>69898165</v>
      </c>
      <c r="E164" s="37">
        <f>E116+E118+E127+E134+E140+E145+E147+E151+E156+E158+E159+E157</f>
        <v>40640915</v>
      </c>
      <c r="F164" s="37">
        <f>F116+F118+F127+F134+F140+F145+F147+F151+F156+F158+F159+F157</f>
        <v>35573407.17</v>
      </c>
      <c r="G164" s="54">
        <f aca="true" t="shared" si="24" ref="G164:G211">IF(E164=0,0,F164/E164%)</f>
        <v>87.53101934343752</v>
      </c>
      <c r="H164" s="54">
        <f t="shared" si="23"/>
        <v>50.89319178836812</v>
      </c>
      <c r="I164" s="37">
        <f t="shared" si="18"/>
        <v>-5067507.829999998</v>
      </c>
      <c r="J164" s="37">
        <f t="shared" si="22"/>
        <v>-34324757.83</v>
      </c>
      <c r="K164" s="64">
        <f>K116+K118+K127+K134+K140+K145+K147+K151+K156+K157+K158+K159</f>
        <v>30516442.11</v>
      </c>
      <c r="L164" s="65">
        <f t="shared" si="13"/>
        <v>5056965.060000002</v>
      </c>
      <c r="M164" s="69">
        <f t="shared" si="14"/>
        <v>116.57127997350278</v>
      </c>
    </row>
    <row r="165" spans="1:13" s="14" customFormat="1" ht="20.25" customHeight="1">
      <c r="A165" s="46"/>
      <c r="B165" s="19" t="s">
        <v>4</v>
      </c>
      <c r="C165" s="12"/>
      <c r="D165" s="12"/>
      <c r="E165" s="12"/>
      <c r="F165" s="12"/>
      <c r="G165" s="9">
        <f t="shared" si="24"/>
        <v>0</v>
      </c>
      <c r="H165" s="9">
        <f t="shared" si="23"/>
        <v>0</v>
      </c>
      <c r="I165" s="37">
        <f aca="true" t="shared" si="25" ref="I165:I207">F165-E165</f>
        <v>0</v>
      </c>
      <c r="J165" s="37">
        <f t="shared" si="22"/>
        <v>0</v>
      </c>
      <c r="K165" s="64"/>
      <c r="L165" s="65">
        <f t="shared" si="13"/>
        <v>0</v>
      </c>
      <c r="M165" s="69">
        <f t="shared" si="14"/>
        <v>0</v>
      </c>
    </row>
    <row r="166" spans="1:13" s="14" customFormat="1" ht="16.5" customHeight="1" hidden="1">
      <c r="A166" s="46" t="s">
        <v>16</v>
      </c>
      <c r="B166" s="24" t="s">
        <v>6</v>
      </c>
      <c r="C166" s="12"/>
      <c r="D166" s="12"/>
      <c r="E166" s="12"/>
      <c r="F166" s="12"/>
      <c r="G166" s="9">
        <f t="shared" si="24"/>
        <v>0</v>
      </c>
      <c r="H166" s="9">
        <f t="shared" si="23"/>
        <v>0</v>
      </c>
      <c r="I166" s="37">
        <f t="shared" si="25"/>
        <v>0</v>
      </c>
      <c r="J166" s="37">
        <f t="shared" si="22"/>
        <v>0</v>
      </c>
      <c r="K166" s="64"/>
      <c r="L166" s="65">
        <f t="shared" si="13"/>
        <v>0</v>
      </c>
      <c r="M166" s="69">
        <f t="shared" si="14"/>
        <v>0</v>
      </c>
    </row>
    <row r="167" spans="1:13" s="14" customFormat="1" ht="16.5" customHeight="1" hidden="1">
      <c r="A167" s="45" t="s">
        <v>16</v>
      </c>
      <c r="B167" s="24" t="s">
        <v>6</v>
      </c>
      <c r="C167" s="12">
        <f aca="true" t="shared" si="26" ref="C167:F168">C169</f>
        <v>0</v>
      </c>
      <c r="D167" s="12">
        <f t="shared" si="26"/>
        <v>0</v>
      </c>
      <c r="E167" s="12">
        <f t="shared" si="26"/>
        <v>0</v>
      </c>
      <c r="F167" s="12">
        <f t="shared" si="26"/>
        <v>0</v>
      </c>
      <c r="G167" s="9">
        <f t="shared" si="24"/>
        <v>0</v>
      </c>
      <c r="H167" s="9">
        <f t="shared" si="23"/>
        <v>0</v>
      </c>
      <c r="I167" s="37">
        <f t="shared" si="25"/>
        <v>0</v>
      </c>
      <c r="J167" s="37">
        <f t="shared" si="22"/>
        <v>0</v>
      </c>
      <c r="K167" s="64"/>
      <c r="L167" s="65">
        <f aca="true" t="shared" si="27" ref="L167:L211">IF(K167=0,0,F167-K167)</f>
        <v>0</v>
      </c>
      <c r="M167" s="69">
        <f aca="true" t="shared" si="28" ref="M167:M211">IF(K167=0,0,F167/K167*100)</f>
        <v>0</v>
      </c>
    </row>
    <row r="168" spans="1:13" s="14" customFormat="1" ht="16.5" customHeight="1">
      <c r="A168" s="45" t="s">
        <v>66</v>
      </c>
      <c r="B168" s="21" t="s">
        <v>6</v>
      </c>
      <c r="C168" s="12">
        <f t="shared" si="26"/>
        <v>17000</v>
      </c>
      <c r="D168" s="12">
        <f t="shared" si="26"/>
        <v>1992066</v>
      </c>
      <c r="E168" s="12">
        <f t="shared" si="26"/>
        <v>1135313</v>
      </c>
      <c r="F168" s="12">
        <f t="shared" si="26"/>
        <v>811926.6</v>
      </c>
      <c r="G168" s="9">
        <f t="shared" si="24"/>
        <v>71.51566131982986</v>
      </c>
      <c r="H168" s="9">
        <f t="shared" si="23"/>
        <v>40.758017053651834</v>
      </c>
      <c r="I168" s="10">
        <f t="shared" si="25"/>
        <v>-323386.4</v>
      </c>
      <c r="J168" s="10">
        <f t="shared" si="22"/>
        <v>-1180139.4</v>
      </c>
      <c r="K168" s="64">
        <f>K170</f>
        <v>691313</v>
      </c>
      <c r="L168" s="65">
        <f>F168-K168</f>
        <v>120613.59999999998</v>
      </c>
      <c r="M168" s="69">
        <f t="shared" si="28"/>
        <v>117.4470319522416</v>
      </c>
    </row>
    <row r="169" spans="1:13" s="14" customFormat="1" ht="16.5" customHeight="1" hidden="1">
      <c r="A169" s="46" t="s">
        <v>123</v>
      </c>
      <c r="B169" s="22" t="s">
        <v>124</v>
      </c>
      <c r="C169" s="12"/>
      <c r="D169" s="12"/>
      <c r="E169" s="12"/>
      <c r="F169" s="12"/>
      <c r="G169" s="9">
        <f t="shared" si="24"/>
        <v>0</v>
      </c>
      <c r="H169" s="9">
        <f t="shared" si="23"/>
        <v>0</v>
      </c>
      <c r="I169" s="10">
        <f t="shared" si="25"/>
        <v>0</v>
      </c>
      <c r="J169" s="10">
        <f t="shared" si="22"/>
        <v>0</v>
      </c>
      <c r="K169" s="64"/>
      <c r="L169" s="65">
        <f t="shared" si="27"/>
        <v>0</v>
      </c>
      <c r="M169" s="69">
        <f t="shared" si="28"/>
        <v>0</v>
      </c>
    </row>
    <row r="170" spans="1:13" s="14" customFormat="1" ht="60" customHeight="1">
      <c r="A170" s="46" t="s">
        <v>123</v>
      </c>
      <c r="B170" s="22" t="s">
        <v>124</v>
      </c>
      <c r="C170" s="12">
        <v>17000</v>
      </c>
      <c r="D170" s="12">
        <v>1992066</v>
      </c>
      <c r="E170" s="12">
        <v>1135313</v>
      </c>
      <c r="F170" s="12">
        <v>811926.6</v>
      </c>
      <c r="G170" s="9">
        <f t="shared" si="24"/>
        <v>71.51566131982986</v>
      </c>
      <c r="H170" s="9">
        <f t="shared" si="23"/>
        <v>40.758017053651834</v>
      </c>
      <c r="I170" s="10">
        <f t="shared" si="25"/>
        <v>-323386.4</v>
      </c>
      <c r="J170" s="10">
        <f t="shared" si="22"/>
        <v>-1180139.4</v>
      </c>
      <c r="K170" s="64">
        <v>691313</v>
      </c>
      <c r="L170" s="65">
        <f>F170-K170</f>
        <v>120613.59999999998</v>
      </c>
      <c r="M170" s="69">
        <f t="shared" si="28"/>
        <v>117.4470319522416</v>
      </c>
    </row>
    <row r="171" spans="1:13" s="14" customFormat="1" ht="19.5" customHeight="1">
      <c r="A171" s="45" t="s">
        <v>67</v>
      </c>
      <c r="B171" s="21" t="s">
        <v>7</v>
      </c>
      <c r="C171" s="12">
        <f>C177+C179+C181+C182+C180</f>
        <v>313390</v>
      </c>
      <c r="D171" s="12">
        <f>D177+D179+D181+D182+D180</f>
        <v>8988871</v>
      </c>
      <c r="E171" s="12">
        <f>E177+E179+E181+E182+E180</f>
        <v>6156509</v>
      </c>
      <c r="F171" s="12">
        <f>F177+F179+F181+F182+F180</f>
        <v>3383515.56</v>
      </c>
      <c r="G171" s="9">
        <f t="shared" si="24"/>
        <v>54.95834668640946</v>
      </c>
      <c r="H171" s="9">
        <f t="shared" si="23"/>
        <v>37.64116272221506</v>
      </c>
      <c r="I171" s="10">
        <f t="shared" si="25"/>
        <v>-2772993.44</v>
      </c>
      <c r="J171" s="10">
        <f aca="true" t="shared" si="29" ref="J171:J209">F171-D171</f>
        <v>-5605355.4399999995</v>
      </c>
      <c r="K171" s="64">
        <f>K177+K179+K181+K182+K180</f>
        <v>4056163.61</v>
      </c>
      <c r="L171" s="65">
        <f t="shared" si="27"/>
        <v>-672648.0499999998</v>
      </c>
      <c r="M171" s="69">
        <f t="shared" si="28"/>
        <v>83.41664403423806</v>
      </c>
    </row>
    <row r="172" spans="1:13" s="14" customFormat="1" ht="12" customHeight="1" hidden="1">
      <c r="A172" s="46" t="s">
        <v>68</v>
      </c>
      <c r="B172" s="47" t="s">
        <v>64</v>
      </c>
      <c r="C172" s="12"/>
      <c r="D172" s="12">
        <v>0</v>
      </c>
      <c r="E172" s="12">
        <v>0</v>
      </c>
      <c r="F172" s="12"/>
      <c r="G172" s="9">
        <f t="shared" si="24"/>
        <v>0</v>
      </c>
      <c r="H172" s="9">
        <f t="shared" si="23"/>
        <v>0</v>
      </c>
      <c r="I172" s="10">
        <f t="shared" si="25"/>
        <v>0</v>
      </c>
      <c r="J172" s="10">
        <f t="shared" si="29"/>
        <v>0</v>
      </c>
      <c r="K172" s="64"/>
      <c r="L172" s="65">
        <f t="shared" si="27"/>
        <v>0</v>
      </c>
      <c r="M172" s="69">
        <f t="shared" si="28"/>
        <v>0</v>
      </c>
    </row>
    <row r="173" spans="1:13" s="14" customFormat="1" ht="13.5" customHeight="1" hidden="1">
      <c r="A173" s="46" t="s">
        <v>25</v>
      </c>
      <c r="B173" s="50" t="s">
        <v>26</v>
      </c>
      <c r="C173" s="12"/>
      <c r="D173" s="12">
        <v>0</v>
      </c>
      <c r="E173" s="12">
        <v>0</v>
      </c>
      <c r="F173" s="12"/>
      <c r="G173" s="9">
        <f t="shared" si="24"/>
        <v>0</v>
      </c>
      <c r="H173" s="9">
        <f t="shared" si="23"/>
        <v>0</v>
      </c>
      <c r="I173" s="10">
        <f t="shared" si="25"/>
        <v>0</v>
      </c>
      <c r="J173" s="10">
        <f t="shared" si="29"/>
        <v>0</v>
      </c>
      <c r="K173" s="64"/>
      <c r="L173" s="65">
        <f t="shared" si="27"/>
        <v>0</v>
      </c>
      <c r="M173" s="69">
        <f t="shared" si="28"/>
        <v>0</v>
      </c>
    </row>
    <row r="174" spans="1:13" s="14" customFormat="1" ht="9.75" customHeight="1" hidden="1">
      <c r="A174" s="46" t="s">
        <v>21</v>
      </c>
      <c r="B174" s="51" t="s">
        <v>22</v>
      </c>
      <c r="C174" s="12"/>
      <c r="D174" s="12"/>
      <c r="E174" s="12"/>
      <c r="F174" s="12"/>
      <c r="G174" s="9">
        <f t="shared" si="24"/>
        <v>0</v>
      </c>
      <c r="H174" s="9">
        <f t="shared" si="23"/>
        <v>0</v>
      </c>
      <c r="I174" s="10">
        <f t="shared" si="25"/>
        <v>0</v>
      </c>
      <c r="J174" s="10">
        <f t="shared" si="29"/>
        <v>0</v>
      </c>
      <c r="K174" s="64"/>
      <c r="L174" s="65">
        <f t="shared" si="27"/>
        <v>0</v>
      </c>
      <c r="M174" s="69">
        <f t="shared" si="28"/>
        <v>0</v>
      </c>
    </row>
    <row r="175" spans="1:13" s="14" customFormat="1" ht="11.25" customHeight="1" hidden="1">
      <c r="A175" s="46"/>
      <c r="B175" s="52"/>
      <c r="C175" s="12"/>
      <c r="D175" s="12"/>
      <c r="E175" s="12"/>
      <c r="F175" s="12"/>
      <c r="G175" s="9">
        <f t="shared" si="24"/>
        <v>0</v>
      </c>
      <c r="H175" s="9">
        <f t="shared" si="23"/>
        <v>0</v>
      </c>
      <c r="I175" s="10">
        <f t="shared" si="25"/>
        <v>0</v>
      </c>
      <c r="J175" s="10">
        <f t="shared" si="29"/>
        <v>0</v>
      </c>
      <c r="K175" s="64"/>
      <c r="L175" s="65">
        <f t="shared" si="27"/>
        <v>0</v>
      </c>
      <c r="M175" s="69">
        <f t="shared" si="28"/>
        <v>0</v>
      </c>
    </row>
    <row r="176" spans="1:13" s="14" customFormat="1" ht="12" customHeight="1" hidden="1">
      <c r="A176" s="11">
        <v>180409</v>
      </c>
      <c r="B176" s="52" t="s">
        <v>29</v>
      </c>
      <c r="C176" s="12"/>
      <c r="D176" s="12"/>
      <c r="E176" s="12"/>
      <c r="F176" s="12"/>
      <c r="G176" s="9">
        <f t="shared" si="24"/>
        <v>0</v>
      </c>
      <c r="H176" s="9">
        <f t="shared" si="23"/>
        <v>0</v>
      </c>
      <c r="I176" s="10">
        <f t="shared" si="25"/>
        <v>0</v>
      </c>
      <c r="J176" s="10">
        <f t="shared" si="29"/>
        <v>0</v>
      </c>
      <c r="K176" s="64"/>
      <c r="L176" s="65">
        <f t="shared" si="27"/>
        <v>0</v>
      </c>
      <c r="M176" s="69">
        <f t="shared" si="28"/>
        <v>0</v>
      </c>
    </row>
    <row r="177" spans="1:13" s="14" customFormat="1" ht="29.25" customHeight="1">
      <c r="A177" s="46" t="s">
        <v>125</v>
      </c>
      <c r="B177" s="24" t="s">
        <v>126</v>
      </c>
      <c r="C177" s="12">
        <v>50000</v>
      </c>
      <c r="D177" s="12">
        <v>50000</v>
      </c>
      <c r="E177" s="12">
        <v>29167</v>
      </c>
      <c r="F177" s="12">
        <v>36845.87</v>
      </c>
      <c r="G177" s="9">
        <f t="shared" si="24"/>
        <v>126.32725340281826</v>
      </c>
      <c r="H177" s="9">
        <f t="shared" si="23"/>
        <v>73.69174000000001</v>
      </c>
      <c r="I177" s="10">
        <f t="shared" si="25"/>
        <v>7678.870000000003</v>
      </c>
      <c r="J177" s="10">
        <f t="shared" si="29"/>
        <v>-13154.129999999997</v>
      </c>
      <c r="K177" s="64">
        <v>14842.54</v>
      </c>
      <c r="L177" s="65">
        <f>IF(K177=0,0,F177-K177)</f>
        <v>22003.33</v>
      </c>
      <c r="M177" s="69">
        <f t="shared" si="28"/>
        <v>248.24504431182265</v>
      </c>
    </row>
    <row r="178" spans="1:13" s="14" customFormat="1" ht="31.5" customHeight="1" hidden="1">
      <c r="A178" s="11"/>
      <c r="B178" s="47"/>
      <c r="C178" s="12"/>
      <c r="D178" s="12"/>
      <c r="E178" s="12"/>
      <c r="F178" s="12"/>
      <c r="G178" s="9">
        <f t="shared" si="24"/>
        <v>0</v>
      </c>
      <c r="H178" s="9">
        <f t="shared" si="23"/>
        <v>0</v>
      </c>
      <c r="I178" s="10">
        <f t="shared" si="25"/>
        <v>0</v>
      </c>
      <c r="J178" s="10">
        <f t="shared" si="29"/>
        <v>0</v>
      </c>
      <c r="K178" s="64"/>
      <c r="L178" s="65">
        <f t="shared" si="27"/>
        <v>0</v>
      </c>
      <c r="M178" s="69">
        <f t="shared" si="28"/>
        <v>0</v>
      </c>
    </row>
    <row r="179" spans="1:13" s="14" customFormat="1" ht="69.75" customHeight="1">
      <c r="A179" s="46" t="s">
        <v>68</v>
      </c>
      <c r="B179" s="47" t="s">
        <v>64</v>
      </c>
      <c r="C179" s="12">
        <v>251100</v>
      </c>
      <c r="D179" s="12">
        <v>6727581</v>
      </c>
      <c r="E179" s="12">
        <v>3921173</v>
      </c>
      <c r="F179" s="12">
        <v>3040370.69</v>
      </c>
      <c r="G179" s="9">
        <f t="shared" si="24"/>
        <v>77.53727494298262</v>
      </c>
      <c r="H179" s="9">
        <f t="shared" si="23"/>
        <v>45.19262852427938</v>
      </c>
      <c r="I179" s="10">
        <f t="shared" si="25"/>
        <v>-880802.31</v>
      </c>
      <c r="J179" s="10">
        <f t="shared" si="29"/>
        <v>-3687210.31</v>
      </c>
      <c r="K179" s="64">
        <v>2267396.55</v>
      </c>
      <c r="L179" s="65">
        <f t="shared" si="27"/>
        <v>772974.1400000001</v>
      </c>
      <c r="M179" s="69">
        <f t="shared" si="28"/>
        <v>134.09082279850873</v>
      </c>
    </row>
    <row r="180" spans="1:13" s="14" customFormat="1" ht="31.5" customHeight="1">
      <c r="A180" s="11">
        <v>1162</v>
      </c>
      <c r="B180" s="47" t="s">
        <v>134</v>
      </c>
      <c r="C180" s="12"/>
      <c r="D180" s="12">
        <v>1900000</v>
      </c>
      <c r="E180" s="12">
        <v>1900000</v>
      </c>
      <c r="F180" s="12"/>
      <c r="G180" s="9">
        <f t="shared" si="24"/>
        <v>0</v>
      </c>
      <c r="H180" s="9">
        <f t="shared" si="23"/>
        <v>0</v>
      </c>
      <c r="I180" s="10">
        <f t="shared" si="25"/>
        <v>-1900000</v>
      </c>
      <c r="J180" s="10">
        <f t="shared" si="29"/>
        <v>-1900000</v>
      </c>
      <c r="K180" s="64">
        <v>1769800</v>
      </c>
      <c r="L180" s="65">
        <f t="shared" si="27"/>
        <v>-1769800</v>
      </c>
      <c r="M180" s="69">
        <f t="shared" si="28"/>
        <v>0</v>
      </c>
    </row>
    <row r="181" spans="1:13" s="14" customFormat="1" ht="58.5" customHeight="1">
      <c r="A181" s="11">
        <v>1100</v>
      </c>
      <c r="B181" s="47" t="s">
        <v>128</v>
      </c>
      <c r="C181" s="12">
        <v>12290</v>
      </c>
      <c r="D181" s="12">
        <v>12290</v>
      </c>
      <c r="E181" s="12">
        <v>7169</v>
      </c>
      <c r="F181" s="12">
        <v>7299</v>
      </c>
      <c r="G181" s="9">
        <f t="shared" si="24"/>
        <v>101.81336309108663</v>
      </c>
      <c r="H181" s="9">
        <f t="shared" si="23"/>
        <v>59.38974776240846</v>
      </c>
      <c r="I181" s="10">
        <f t="shared" si="25"/>
        <v>130</v>
      </c>
      <c r="J181" s="10">
        <f t="shared" si="29"/>
        <v>-4991</v>
      </c>
      <c r="K181" s="64">
        <v>4124.52</v>
      </c>
      <c r="L181" s="65">
        <f t="shared" si="27"/>
        <v>3174.4799999999996</v>
      </c>
      <c r="M181" s="69">
        <f t="shared" si="28"/>
        <v>176.96604695819147</v>
      </c>
    </row>
    <row r="182" spans="1:13" s="14" customFormat="1" ht="24" customHeight="1">
      <c r="A182" s="11">
        <v>1170</v>
      </c>
      <c r="B182" s="47" t="s">
        <v>236</v>
      </c>
      <c r="C182" s="12"/>
      <c r="D182" s="12">
        <v>299000</v>
      </c>
      <c r="E182" s="12">
        <v>299000</v>
      </c>
      <c r="F182" s="12">
        <v>299000</v>
      </c>
      <c r="G182" s="9">
        <f t="shared" si="24"/>
        <v>100</v>
      </c>
      <c r="H182" s="9">
        <f t="shared" si="23"/>
        <v>100</v>
      </c>
      <c r="I182" s="10">
        <f t="shared" si="25"/>
        <v>0</v>
      </c>
      <c r="J182" s="10">
        <f t="shared" si="29"/>
        <v>0</v>
      </c>
      <c r="K182" s="64"/>
      <c r="L182" s="65">
        <f>F182-K182</f>
        <v>299000</v>
      </c>
      <c r="M182" s="69">
        <f t="shared" si="28"/>
        <v>0</v>
      </c>
    </row>
    <row r="183" spans="1:13" s="14" customFormat="1" ht="20.25" customHeight="1">
      <c r="A183" s="45" t="s">
        <v>70</v>
      </c>
      <c r="B183" s="21" t="s">
        <v>8</v>
      </c>
      <c r="C183" s="12">
        <f>C184+C185</f>
        <v>56000</v>
      </c>
      <c r="D183" s="12">
        <f>D184+D185</f>
        <v>131000</v>
      </c>
      <c r="E183" s="12">
        <f>E184+E185</f>
        <v>107667</v>
      </c>
      <c r="F183" s="12">
        <f>F184+F185</f>
        <v>4165.31</v>
      </c>
      <c r="G183" s="9">
        <f t="shared" si="24"/>
        <v>3.8686970009380777</v>
      </c>
      <c r="H183" s="9">
        <f t="shared" si="23"/>
        <v>3.1796259541984737</v>
      </c>
      <c r="I183" s="10">
        <f t="shared" si="25"/>
        <v>-103501.69</v>
      </c>
      <c r="J183" s="10">
        <f t="shared" si="29"/>
        <v>-126834.69</v>
      </c>
      <c r="K183" s="64">
        <f>K184+K185</f>
        <v>77533.88</v>
      </c>
      <c r="L183" s="65">
        <f t="shared" si="27"/>
        <v>-73368.57</v>
      </c>
      <c r="M183" s="69">
        <f t="shared" si="28"/>
        <v>5.3722450108262345</v>
      </c>
    </row>
    <row r="184" spans="1:13" s="14" customFormat="1" ht="20.25" customHeight="1">
      <c r="A184" s="46" t="s">
        <v>71</v>
      </c>
      <c r="B184" s="22" t="s">
        <v>72</v>
      </c>
      <c r="C184" s="12">
        <v>56000</v>
      </c>
      <c r="D184" s="12">
        <v>131000</v>
      </c>
      <c r="E184" s="12">
        <v>107667</v>
      </c>
      <c r="F184" s="12">
        <v>4165.31</v>
      </c>
      <c r="G184" s="9">
        <f t="shared" si="24"/>
        <v>3.8686970009380777</v>
      </c>
      <c r="H184" s="9">
        <f t="shared" si="23"/>
        <v>3.1796259541984737</v>
      </c>
      <c r="I184" s="10">
        <f t="shared" si="25"/>
        <v>-103501.69</v>
      </c>
      <c r="J184" s="10">
        <f t="shared" si="29"/>
        <v>-126834.69</v>
      </c>
      <c r="K184" s="64">
        <v>37108.64</v>
      </c>
      <c r="L184" s="65">
        <f t="shared" si="27"/>
        <v>-32943.33</v>
      </c>
      <c r="M184" s="69">
        <f t="shared" si="28"/>
        <v>11.224636634487279</v>
      </c>
    </row>
    <row r="185" spans="1:13" s="14" customFormat="1" ht="42.75" customHeight="1">
      <c r="A185" s="46" t="s">
        <v>135</v>
      </c>
      <c r="B185" s="22" t="s">
        <v>136</v>
      </c>
      <c r="C185" s="12"/>
      <c r="D185" s="12"/>
      <c r="E185" s="12"/>
      <c r="F185" s="12"/>
      <c r="G185" s="9">
        <f t="shared" si="24"/>
        <v>0</v>
      </c>
      <c r="H185" s="9">
        <f t="shared" si="23"/>
        <v>0</v>
      </c>
      <c r="I185" s="10">
        <f t="shared" si="25"/>
        <v>0</v>
      </c>
      <c r="J185" s="10">
        <f t="shared" si="29"/>
        <v>0</v>
      </c>
      <c r="K185" s="64">
        <v>40425.24</v>
      </c>
      <c r="L185" s="65">
        <f t="shared" si="27"/>
        <v>-40425.24</v>
      </c>
      <c r="M185" s="69">
        <f t="shared" si="28"/>
        <v>0</v>
      </c>
    </row>
    <row r="186" spans="1:13" s="14" customFormat="1" ht="24" customHeight="1">
      <c r="A186" s="45" t="s">
        <v>73</v>
      </c>
      <c r="B186" s="21" t="s">
        <v>9</v>
      </c>
      <c r="C186" s="12">
        <f>C187</f>
        <v>0</v>
      </c>
      <c r="D186" s="12">
        <f>D187</f>
        <v>0</v>
      </c>
      <c r="E186" s="12">
        <f>E187</f>
        <v>0</v>
      </c>
      <c r="F186" s="12">
        <f>F187</f>
        <v>60408.91</v>
      </c>
      <c r="G186" s="9">
        <f t="shared" si="24"/>
        <v>0</v>
      </c>
      <c r="H186" s="9">
        <f t="shared" si="23"/>
        <v>0</v>
      </c>
      <c r="I186" s="10">
        <f t="shared" si="25"/>
        <v>60408.91</v>
      </c>
      <c r="J186" s="10">
        <f t="shared" si="29"/>
        <v>60408.91</v>
      </c>
      <c r="K186" s="64">
        <f>K187</f>
        <v>78883.22</v>
      </c>
      <c r="L186" s="65">
        <f t="shared" si="27"/>
        <v>-18474.309999999998</v>
      </c>
      <c r="M186" s="69">
        <f t="shared" si="28"/>
        <v>76.58017763473651</v>
      </c>
    </row>
    <row r="187" spans="1:13" s="14" customFormat="1" ht="21.75" customHeight="1">
      <c r="A187" s="46" t="s">
        <v>141</v>
      </c>
      <c r="B187" s="22" t="s">
        <v>142</v>
      </c>
      <c r="C187" s="12"/>
      <c r="D187" s="12"/>
      <c r="E187" s="12"/>
      <c r="F187" s="12">
        <v>60408.91</v>
      </c>
      <c r="G187" s="9">
        <f t="shared" si="24"/>
        <v>0</v>
      </c>
      <c r="H187" s="9">
        <f t="shared" si="23"/>
        <v>0</v>
      </c>
      <c r="I187" s="10"/>
      <c r="J187" s="10">
        <f t="shared" si="29"/>
        <v>60408.91</v>
      </c>
      <c r="K187" s="64">
        <v>78883.22</v>
      </c>
      <c r="L187" s="65">
        <f t="shared" si="27"/>
        <v>-18474.309999999998</v>
      </c>
      <c r="M187" s="69">
        <f t="shared" si="28"/>
        <v>76.58017763473651</v>
      </c>
    </row>
    <row r="188" spans="1:13" s="14" customFormat="1" ht="21" customHeight="1">
      <c r="A188" s="45" t="s">
        <v>74</v>
      </c>
      <c r="B188" s="21" t="s">
        <v>10</v>
      </c>
      <c r="C188" s="12">
        <f>C189</f>
        <v>0</v>
      </c>
      <c r="D188" s="12">
        <f>D189</f>
        <v>92000</v>
      </c>
      <c r="E188" s="12">
        <f>E189</f>
        <v>92000</v>
      </c>
      <c r="F188" s="12">
        <f>F189</f>
        <v>0</v>
      </c>
      <c r="G188" s="9">
        <f t="shared" si="24"/>
        <v>0</v>
      </c>
      <c r="H188" s="9">
        <f aca="true" t="shared" si="30" ref="H188:H211">IF(D188=0,0,F188/D188%)</f>
        <v>0</v>
      </c>
      <c r="I188" s="10">
        <f t="shared" si="25"/>
        <v>-92000</v>
      </c>
      <c r="J188" s="10">
        <f t="shared" si="29"/>
        <v>-92000</v>
      </c>
      <c r="K188" s="64">
        <f>K189</f>
        <v>1765124.4</v>
      </c>
      <c r="L188" s="65">
        <f t="shared" si="27"/>
        <v>-1765124.4</v>
      </c>
      <c r="M188" s="69">
        <f t="shared" si="28"/>
        <v>0</v>
      </c>
    </row>
    <row r="189" spans="1:13" s="14" customFormat="1" ht="39.75" customHeight="1">
      <c r="A189" s="46" t="s">
        <v>76</v>
      </c>
      <c r="B189" s="22" t="s">
        <v>148</v>
      </c>
      <c r="C189" s="12"/>
      <c r="D189" s="12">
        <v>92000</v>
      </c>
      <c r="E189" s="12">
        <v>92000</v>
      </c>
      <c r="F189" s="12"/>
      <c r="G189" s="9">
        <f t="shared" si="24"/>
        <v>0</v>
      </c>
      <c r="H189" s="9">
        <f t="shared" si="30"/>
        <v>0</v>
      </c>
      <c r="I189" s="10">
        <f t="shared" si="25"/>
        <v>-92000</v>
      </c>
      <c r="J189" s="10">
        <f t="shared" si="29"/>
        <v>-92000</v>
      </c>
      <c r="K189" s="64">
        <v>1765124.4</v>
      </c>
      <c r="L189" s="65">
        <f t="shared" si="27"/>
        <v>-1765124.4</v>
      </c>
      <c r="M189" s="69">
        <f t="shared" si="28"/>
        <v>0</v>
      </c>
    </row>
    <row r="190" spans="1:13" s="14" customFormat="1" ht="15.75" customHeight="1">
      <c r="A190" s="45" t="s">
        <v>153</v>
      </c>
      <c r="B190" s="25" t="s">
        <v>154</v>
      </c>
      <c r="C190" s="12">
        <f>C191+C192</f>
        <v>0</v>
      </c>
      <c r="D190" s="12">
        <f>D191+D192</f>
        <v>1437266</v>
      </c>
      <c r="E190" s="12">
        <f>E191+E192</f>
        <v>1088976</v>
      </c>
      <c r="F190" s="12">
        <f>F191+F192</f>
        <v>986168.44</v>
      </c>
      <c r="G190" s="9">
        <f t="shared" si="24"/>
        <v>90.55924464818324</v>
      </c>
      <c r="H190" s="9">
        <f t="shared" si="30"/>
        <v>68.61419111006592</v>
      </c>
      <c r="I190" s="10">
        <f t="shared" si="25"/>
        <v>-102807.56000000006</v>
      </c>
      <c r="J190" s="10">
        <f t="shared" si="29"/>
        <v>-451097.56000000006</v>
      </c>
      <c r="K190" s="64">
        <f>K191+K192</f>
        <v>543956.04</v>
      </c>
      <c r="L190" s="65">
        <f t="shared" si="27"/>
        <v>442212.3999999999</v>
      </c>
      <c r="M190" s="69">
        <f t="shared" si="28"/>
        <v>181.29561352053375</v>
      </c>
    </row>
    <row r="191" spans="1:13" s="14" customFormat="1" ht="30.75" customHeight="1">
      <c r="A191" s="46" t="s">
        <v>156</v>
      </c>
      <c r="B191" s="31" t="s">
        <v>159</v>
      </c>
      <c r="C191" s="12"/>
      <c r="D191" s="12">
        <v>1437266</v>
      </c>
      <c r="E191" s="12">
        <v>1088976</v>
      </c>
      <c r="F191" s="12">
        <v>986168.44</v>
      </c>
      <c r="G191" s="9">
        <f t="shared" si="24"/>
        <v>90.55924464818324</v>
      </c>
      <c r="H191" s="9">
        <f t="shared" si="30"/>
        <v>68.61419111006592</v>
      </c>
      <c r="I191" s="10">
        <f t="shared" si="25"/>
        <v>-102807.56000000006</v>
      </c>
      <c r="J191" s="10">
        <f t="shared" si="29"/>
        <v>-451097.56000000006</v>
      </c>
      <c r="K191" s="64">
        <v>543956.04</v>
      </c>
      <c r="L191" s="65">
        <f t="shared" si="27"/>
        <v>442212.3999999999</v>
      </c>
      <c r="M191" s="69">
        <f t="shared" si="28"/>
        <v>181.29561352053375</v>
      </c>
    </row>
    <row r="192" spans="1:13" s="14" customFormat="1" ht="73.5" customHeight="1" hidden="1">
      <c r="A192" s="46" t="s">
        <v>210</v>
      </c>
      <c r="B192" s="22" t="s">
        <v>211</v>
      </c>
      <c r="C192" s="12"/>
      <c r="D192" s="12"/>
      <c r="E192" s="12"/>
      <c r="F192" s="12"/>
      <c r="G192" s="9">
        <f t="shared" si="24"/>
        <v>0</v>
      </c>
      <c r="H192" s="9">
        <f t="shared" si="30"/>
        <v>0</v>
      </c>
      <c r="I192" s="10">
        <f t="shared" si="25"/>
        <v>0</v>
      </c>
      <c r="J192" s="10">
        <f t="shared" si="29"/>
        <v>0</v>
      </c>
      <c r="K192" s="64"/>
      <c r="L192" s="65">
        <f t="shared" si="27"/>
        <v>0</v>
      </c>
      <c r="M192" s="69">
        <f t="shared" si="28"/>
        <v>0</v>
      </c>
    </row>
    <row r="193" spans="1:13" s="14" customFormat="1" ht="30.75" customHeight="1">
      <c r="A193" s="46" t="s">
        <v>161</v>
      </c>
      <c r="B193" s="32" t="s">
        <v>162</v>
      </c>
      <c r="C193" s="12">
        <f>C200+C204+C207+C195+C203+C197+C194+C199+C205+C206+C198+C196</f>
        <v>10000</v>
      </c>
      <c r="D193" s="12">
        <f>D200+D204+D207+D195+D203+D197+D194+D199+D205+D206+D198+D196</f>
        <v>8510763</v>
      </c>
      <c r="E193" s="12">
        <f>E200+E204+E207+E195+E203+E197+E194+E199+E205+E206+E198+E196</f>
        <v>6627433</v>
      </c>
      <c r="F193" s="12">
        <f>F200+F204+F207+F195+F203+F197+F194+F199+F205+F206+F198+F196</f>
        <v>3136300.91</v>
      </c>
      <c r="G193" s="9">
        <f t="shared" si="24"/>
        <v>47.32301194142589</v>
      </c>
      <c r="H193" s="9">
        <f t="shared" si="30"/>
        <v>36.85099573328502</v>
      </c>
      <c r="I193" s="10">
        <f t="shared" si="25"/>
        <v>-3491132.09</v>
      </c>
      <c r="J193" s="10">
        <f t="shared" si="29"/>
        <v>-5374462.09</v>
      </c>
      <c r="K193" s="64">
        <f>K194+K195+K199+K203+K204+K205+K206+K207+K200</f>
        <v>1469012.25</v>
      </c>
      <c r="L193" s="65">
        <f>F193-K193</f>
        <v>1667288.6600000001</v>
      </c>
      <c r="M193" s="69">
        <f t="shared" si="28"/>
        <v>213.49726048914843</v>
      </c>
    </row>
    <row r="194" spans="1:13" s="14" customFormat="1" ht="30.75" customHeight="1">
      <c r="A194" s="46" t="s">
        <v>212</v>
      </c>
      <c r="B194" s="31" t="s">
        <v>213</v>
      </c>
      <c r="C194" s="12"/>
      <c r="D194" s="12">
        <v>15969</v>
      </c>
      <c r="E194" s="12">
        <v>15969</v>
      </c>
      <c r="F194" s="12">
        <v>15969</v>
      </c>
      <c r="G194" s="9">
        <f t="shared" si="24"/>
        <v>100</v>
      </c>
      <c r="H194" s="9">
        <f t="shared" si="30"/>
        <v>100</v>
      </c>
      <c r="I194" s="10">
        <f t="shared" si="25"/>
        <v>0</v>
      </c>
      <c r="J194" s="10">
        <f t="shared" si="29"/>
        <v>0</v>
      </c>
      <c r="K194" s="64">
        <v>7500</v>
      </c>
      <c r="L194" s="65">
        <f t="shared" si="27"/>
        <v>8469</v>
      </c>
      <c r="M194" s="69">
        <f t="shared" si="28"/>
        <v>212.92</v>
      </c>
    </row>
    <row r="195" spans="1:13" s="14" customFormat="1" ht="30.75" customHeight="1">
      <c r="A195" s="46" t="s">
        <v>200</v>
      </c>
      <c r="B195" s="31" t="s">
        <v>201</v>
      </c>
      <c r="C195" s="12"/>
      <c r="D195" s="12">
        <v>28263</v>
      </c>
      <c r="E195" s="12">
        <v>28263</v>
      </c>
      <c r="F195" s="12"/>
      <c r="G195" s="9">
        <f t="shared" si="24"/>
        <v>0</v>
      </c>
      <c r="H195" s="9">
        <f t="shared" si="30"/>
        <v>0</v>
      </c>
      <c r="I195" s="10">
        <f t="shared" si="25"/>
        <v>-28263</v>
      </c>
      <c r="J195" s="10">
        <f t="shared" si="29"/>
        <v>-28263</v>
      </c>
      <c r="K195" s="64">
        <v>9550</v>
      </c>
      <c r="L195" s="65">
        <f t="shared" si="27"/>
        <v>-9550</v>
      </c>
      <c r="M195" s="69">
        <f t="shared" si="28"/>
        <v>0</v>
      </c>
    </row>
    <row r="196" spans="1:13" s="14" customFormat="1" ht="38.25" customHeight="1">
      <c r="A196" s="46" t="s">
        <v>244</v>
      </c>
      <c r="B196" s="22" t="s">
        <v>245</v>
      </c>
      <c r="C196" s="12"/>
      <c r="D196" s="12">
        <v>19000</v>
      </c>
      <c r="E196" s="12"/>
      <c r="F196" s="12"/>
      <c r="G196" s="9">
        <f t="shared" si="24"/>
        <v>0</v>
      </c>
      <c r="H196" s="9">
        <f t="shared" si="30"/>
        <v>0</v>
      </c>
      <c r="I196" s="10">
        <f t="shared" si="25"/>
        <v>0</v>
      </c>
      <c r="J196" s="10">
        <f t="shared" si="29"/>
        <v>-19000</v>
      </c>
      <c r="K196" s="64"/>
      <c r="L196" s="65">
        <f t="shared" si="27"/>
        <v>0</v>
      </c>
      <c r="M196" s="69">
        <f t="shared" si="28"/>
        <v>0</v>
      </c>
    </row>
    <row r="197" spans="1:13" s="14" customFormat="1" ht="42" customHeight="1">
      <c r="A197" s="46" t="s">
        <v>205</v>
      </c>
      <c r="B197" s="22" t="s">
        <v>206</v>
      </c>
      <c r="C197" s="12"/>
      <c r="D197" s="12">
        <v>2798000</v>
      </c>
      <c r="E197" s="12">
        <v>1244000</v>
      </c>
      <c r="F197" s="12"/>
      <c r="G197" s="9">
        <f t="shared" si="24"/>
        <v>0</v>
      </c>
      <c r="H197" s="9">
        <f t="shared" si="30"/>
        <v>0</v>
      </c>
      <c r="I197" s="10">
        <f t="shared" si="25"/>
        <v>-1244000</v>
      </c>
      <c r="J197" s="10">
        <f t="shared" si="29"/>
        <v>-2798000</v>
      </c>
      <c r="K197" s="64"/>
      <c r="L197" s="65">
        <f t="shared" si="27"/>
        <v>0</v>
      </c>
      <c r="M197" s="69">
        <f t="shared" si="28"/>
        <v>0</v>
      </c>
    </row>
    <row r="198" spans="1:13" s="14" customFormat="1" ht="43.5" customHeight="1" hidden="1">
      <c r="A198" s="46" t="s">
        <v>223</v>
      </c>
      <c r="B198" s="22" t="s">
        <v>224</v>
      </c>
      <c r="C198" s="12"/>
      <c r="D198" s="12"/>
      <c r="E198" s="12"/>
      <c r="F198" s="12"/>
      <c r="G198" s="9">
        <f t="shared" si="24"/>
        <v>0</v>
      </c>
      <c r="H198" s="9">
        <f t="shared" si="30"/>
        <v>0</v>
      </c>
      <c r="I198" s="10">
        <f t="shared" si="25"/>
        <v>0</v>
      </c>
      <c r="J198" s="10">
        <f t="shared" si="29"/>
        <v>0</v>
      </c>
      <c r="K198" s="64"/>
      <c r="L198" s="65">
        <f t="shared" si="27"/>
        <v>0</v>
      </c>
      <c r="M198" s="69">
        <f t="shared" si="28"/>
        <v>0</v>
      </c>
    </row>
    <row r="199" spans="1:13" s="14" customFormat="1" ht="104.25" customHeight="1">
      <c r="A199" s="46" t="s">
        <v>214</v>
      </c>
      <c r="B199" s="22" t="s">
        <v>215</v>
      </c>
      <c r="C199" s="12"/>
      <c r="D199" s="12">
        <v>4008331</v>
      </c>
      <c r="E199" s="12">
        <v>4008331</v>
      </c>
      <c r="F199" s="12">
        <v>2686379.91</v>
      </c>
      <c r="G199" s="9">
        <f t="shared" si="24"/>
        <v>67.01991202822323</v>
      </c>
      <c r="H199" s="9">
        <f t="shared" si="30"/>
        <v>67.01991202822323</v>
      </c>
      <c r="I199" s="10">
        <f t="shared" si="25"/>
        <v>-1321951.0899999999</v>
      </c>
      <c r="J199" s="10">
        <f t="shared" si="29"/>
        <v>-1321951.0899999999</v>
      </c>
      <c r="K199" s="64"/>
      <c r="L199" s="65">
        <f t="shared" si="27"/>
        <v>0</v>
      </c>
      <c r="M199" s="69">
        <f t="shared" si="28"/>
        <v>0</v>
      </c>
    </row>
    <row r="200" spans="1:13" s="14" customFormat="1" ht="42.75" customHeight="1">
      <c r="A200" s="46" t="s">
        <v>163</v>
      </c>
      <c r="B200" s="53" t="s">
        <v>167</v>
      </c>
      <c r="C200" s="12"/>
      <c r="D200" s="12"/>
      <c r="E200" s="12"/>
      <c r="F200" s="12"/>
      <c r="G200" s="9">
        <f t="shared" si="24"/>
        <v>0</v>
      </c>
      <c r="H200" s="9">
        <f t="shared" si="30"/>
        <v>0</v>
      </c>
      <c r="I200" s="10">
        <f t="shared" si="25"/>
        <v>0</v>
      </c>
      <c r="J200" s="10">
        <f t="shared" si="29"/>
        <v>0</v>
      </c>
      <c r="K200" s="64">
        <v>306619</v>
      </c>
      <c r="L200" s="65">
        <f t="shared" si="27"/>
        <v>-306619</v>
      </c>
      <c r="M200" s="69">
        <f t="shared" si="28"/>
        <v>0</v>
      </c>
    </row>
    <row r="201" spans="1:13" s="14" customFormat="1" ht="46.5" customHeight="1" hidden="1">
      <c r="A201" s="46" t="s">
        <v>54</v>
      </c>
      <c r="B201" s="24" t="s">
        <v>52</v>
      </c>
      <c r="C201" s="12"/>
      <c r="D201" s="12"/>
      <c r="E201" s="12"/>
      <c r="F201" s="12"/>
      <c r="G201" s="9">
        <f t="shared" si="24"/>
        <v>0</v>
      </c>
      <c r="H201" s="9">
        <f t="shared" si="30"/>
        <v>0</v>
      </c>
      <c r="I201" s="10">
        <f t="shared" si="25"/>
        <v>0</v>
      </c>
      <c r="J201" s="10">
        <f t="shared" si="29"/>
        <v>0</v>
      </c>
      <c r="K201" s="64"/>
      <c r="L201" s="65">
        <f t="shared" si="27"/>
        <v>0</v>
      </c>
      <c r="M201" s="69">
        <f t="shared" si="28"/>
        <v>0</v>
      </c>
    </row>
    <row r="202" spans="1:13" s="14" customFormat="1" ht="30.75" customHeight="1" hidden="1">
      <c r="A202" s="46" t="s">
        <v>27</v>
      </c>
      <c r="B202" s="24" t="s">
        <v>24</v>
      </c>
      <c r="C202" s="12"/>
      <c r="D202" s="12"/>
      <c r="E202" s="12"/>
      <c r="F202" s="12"/>
      <c r="G202" s="9">
        <f t="shared" si="24"/>
        <v>0</v>
      </c>
      <c r="H202" s="9">
        <f t="shared" si="30"/>
        <v>0</v>
      </c>
      <c r="I202" s="10">
        <f t="shared" si="25"/>
        <v>0</v>
      </c>
      <c r="J202" s="10">
        <f t="shared" si="29"/>
        <v>0</v>
      </c>
      <c r="K202" s="64"/>
      <c r="L202" s="65">
        <f t="shared" si="27"/>
        <v>0</v>
      </c>
      <c r="M202" s="69">
        <f t="shared" si="28"/>
        <v>0</v>
      </c>
    </row>
    <row r="203" spans="1:13" s="14" customFormat="1" ht="30.75" customHeight="1">
      <c r="A203" s="46" t="s">
        <v>164</v>
      </c>
      <c r="B203" s="24" t="s">
        <v>168</v>
      </c>
      <c r="C203" s="12"/>
      <c r="D203" s="12">
        <v>331200</v>
      </c>
      <c r="E203" s="12">
        <v>71200</v>
      </c>
      <c r="F203" s="12">
        <v>54691</v>
      </c>
      <c r="G203" s="9">
        <f t="shared" si="24"/>
        <v>76.81320224719101</v>
      </c>
      <c r="H203" s="9">
        <f t="shared" si="30"/>
        <v>16.51298309178744</v>
      </c>
      <c r="I203" s="10">
        <f t="shared" si="25"/>
        <v>-16509</v>
      </c>
      <c r="J203" s="10">
        <f t="shared" si="29"/>
        <v>-276509</v>
      </c>
      <c r="K203" s="64">
        <v>142689.25</v>
      </c>
      <c r="L203" s="65">
        <f>F203-K203</f>
        <v>-87998.25</v>
      </c>
      <c r="M203" s="69">
        <f t="shared" si="28"/>
        <v>38.32874585857029</v>
      </c>
    </row>
    <row r="204" spans="1:13" s="14" customFormat="1" ht="30.75" customHeight="1">
      <c r="A204" s="46" t="s">
        <v>165</v>
      </c>
      <c r="B204" s="22" t="s">
        <v>169</v>
      </c>
      <c r="C204" s="12"/>
      <c r="D204" s="12"/>
      <c r="E204" s="12"/>
      <c r="F204" s="12"/>
      <c r="G204" s="9">
        <f t="shared" si="24"/>
        <v>0</v>
      </c>
      <c r="H204" s="9">
        <f t="shared" si="30"/>
        <v>0</v>
      </c>
      <c r="I204" s="10">
        <f t="shared" si="25"/>
        <v>0</v>
      </c>
      <c r="J204" s="10">
        <f t="shared" si="29"/>
        <v>0</v>
      </c>
      <c r="K204" s="64">
        <v>1002654</v>
      </c>
      <c r="L204" s="65">
        <f t="shared" si="27"/>
        <v>-1002654</v>
      </c>
      <c r="M204" s="69">
        <f t="shared" si="28"/>
        <v>0</v>
      </c>
    </row>
    <row r="205" spans="1:13" s="14" customFormat="1" ht="40.5" customHeight="1">
      <c r="A205" s="46" t="s">
        <v>216</v>
      </c>
      <c r="B205" s="22" t="s">
        <v>218</v>
      </c>
      <c r="C205" s="12"/>
      <c r="D205" s="12">
        <v>1300000</v>
      </c>
      <c r="E205" s="12">
        <v>1259670</v>
      </c>
      <c r="F205" s="12">
        <v>379261</v>
      </c>
      <c r="G205" s="9">
        <f t="shared" si="24"/>
        <v>30.107964784427665</v>
      </c>
      <c r="H205" s="9">
        <f t="shared" si="30"/>
        <v>29.173923076923078</v>
      </c>
      <c r="I205" s="10">
        <f t="shared" si="25"/>
        <v>-880409</v>
      </c>
      <c r="J205" s="10">
        <f t="shared" si="29"/>
        <v>-920739</v>
      </c>
      <c r="K205" s="64"/>
      <c r="L205" s="65">
        <f t="shared" si="27"/>
        <v>0</v>
      </c>
      <c r="M205" s="69">
        <f t="shared" si="28"/>
        <v>0</v>
      </c>
    </row>
    <row r="206" spans="1:13" s="14" customFormat="1" ht="87" customHeight="1" hidden="1">
      <c r="A206" s="46" t="s">
        <v>217</v>
      </c>
      <c r="B206" s="22" t="s">
        <v>219</v>
      </c>
      <c r="C206" s="12"/>
      <c r="D206" s="12"/>
      <c r="E206" s="12"/>
      <c r="F206" s="12"/>
      <c r="G206" s="9">
        <f t="shared" si="24"/>
        <v>0</v>
      </c>
      <c r="H206" s="9">
        <f t="shared" si="30"/>
        <v>0</v>
      </c>
      <c r="I206" s="10">
        <f t="shared" si="25"/>
        <v>0</v>
      </c>
      <c r="J206" s="10">
        <f t="shared" si="29"/>
        <v>0</v>
      </c>
      <c r="K206" s="64"/>
      <c r="L206" s="65">
        <f t="shared" si="27"/>
        <v>0</v>
      </c>
      <c r="M206" s="69">
        <f t="shared" si="28"/>
        <v>0</v>
      </c>
    </row>
    <row r="207" spans="1:13" s="14" customFormat="1" ht="97.5" customHeight="1">
      <c r="A207" s="46" t="s">
        <v>166</v>
      </c>
      <c r="B207" s="22" t="s">
        <v>170</v>
      </c>
      <c r="C207" s="12">
        <v>10000</v>
      </c>
      <c r="D207" s="12">
        <v>10000</v>
      </c>
      <c r="E207" s="12"/>
      <c r="F207" s="12"/>
      <c r="G207" s="9">
        <f t="shared" si="24"/>
        <v>0</v>
      </c>
      <c r="H207" s="9">
        <f t="shared" si="30"/>
        <v>0</v>
      </c>
      <c r="I207" s="10">
        <f t="shared" si="25"/>
        <v>0</v>
      </c>
      <c r="J207" s="10">
        <f t="shared" si="29"/>
        <v>-10000</v>
      </c>
      <c r="K207" s="64"/>
      <c r="L207" s="65">
        <f t="shared" si="27"/>
        <v>0</v>
      </c>
      <c r="M207" s="69">
        <f t="shared" si="28"/>
        <v>0</v>
      </c>
    </row>
    <row r="208" spans="1:13" s="14" customFormat="1" ht="26.25" customHeight="1">
      <c r="A208" s="46" t="s">
        <v>175</v>
      </c>
      <c r="B208" s="22" t="s">
        <v>176</v>
      </c>
      <c r="C208" s="12">
        <v>60000</v>
      </c>
      <c r="D208" s="12">
        <v>310000</v>
      </c>
      <c r="E208" s="12">
        <v>280000</v>
      </c>
      <c r="F208" s="12">
        <v>75000</v>
      </c>
      <c r="G208" s="9"/>
      <c r="H208" s="9">
        <f t="shared" si="30"/>
        <v>24.193548387096776</v>
      </c>
      <c r="I208" s="10"/>
      <c r="J208" s="10">
        <f t="shared" si="29"/>
        <v>-235000</v>
      </c>
      <c r="K208" s="64"/>
      <c r="L208" s="65">
        <f t="shared" si="27"/>
        <v>0</v>
      </c>
      <c r="M208" s="69">
        <f t="shared" si="28"/>
        <v>0</v>
      </c>
    </row>
    <row r="209" spans="1:13" s="14" customFormat="1" ht="19.5" customHeight="1">
      <c r="A209" s="46"/>
      <c r="B209" s="17" t="s">
        <v>13</v>
      </c>
      <c r="C209" s="37">
        <f>C168+C171+C183+C188+C190+C193+C208+C186</f>
        <v>456390</v>
      </c>
      <c r="D209" s="37">
        <f>D168+D171+D183+D188+D190+D193+D208+D186</f>
        <v>21461966</v>
      </c>
      <c r="E209" s="37">
        <f>E168+E171+E183+E188+E190+E193+E208+E186</f>
        <v>15487898</v>
      </c>
      <c r="F209" s="37">
        <f>F168+F171+F183+F188+F190+F193+F208+F186</f>
        <v>8457485.73</v>
      </c>
      <c r="G209" s="9">
        <f t="shared" si="24"/>
        <v>54.60705984763071</v>
      </c>
      <c r="H209" s="9">
        <f t="shared" si="30"/>
        <v>39.40685457240963</v>
      </c>
      <c r="I209" s="37">
        <f>F209-E209</f>
        <v>-7030412.27</v>
      </c>
      <c r="J209" s="37">
        <f t="shared" si="29"/>
        <v>-13004480.27</v>
      </c>
      <c r="K209" s="64">
        <f>K208+K193+K190+K186+K183+K171+K168+K188</f>
        <v>8681986.4</v>
      </c>
      <c r="L209" s="65">
        <f t="shared" si="27"/>
        <v>-224500.66999999993</v>
      </c>
      <c r="M209" s="69">
        <f t="shared" si="28"/>
        <v>97.41417851103752</v>
      </c>
    </row>
    <row r="210" spans="1:13" s="14" customFormat="1" ht="19.5" customHeight="1">
      <c r="A210" s="46"/>
      <c r="B210" s="17" t="s">
        <v>185</v>
      </c>
      <c r="C210" s="37"/>
      <c r="D210" s="37"/>
      <c r="E210" s="37"/>
      <c r="F210" s="37"/>
      <c r="G210" s="9"/>
      <c r="H210" s="9"/>
      <c r="I210" s="37"/>
      <c r="J210" s="37"/>
      <c r="K210" s="64"/>
      <c r="L210" s="65">
        <f t="shared" si="27"/>
        <v>0</v>
      </c>
      <c r="M210" s="69">
        <f t="shared" si="28"/>
        <v>0</v>
      </c>
    </row>
    <row r="211" spans="1:13" s="14" customFormat="1" ht="18" customHeight="1">
      <c r="A211" s="46"/>
      <c r="B211" s="17" t="s">
        <v>14</v>
      </c>
      <c r="C211" s="37">
        <f>C164+C209</f>
        <v>68909346</v>
      </c>
      <c r="D211" s="37">
        <f>D164+D209+D210</f>
        <v>91360131</v>
      </c>
      <c r="E211" s="37">
        <f>E164+E209+E210</f>
        <v>56128813</v>
      </c>
      <c r="F211" s="37">
        <f>F164+F209</f>
        <v>44030892.900000006</v>
      </c>
      <c r="G211" s="9">
        <f t="shared" si="24"/>
        <v>78.44615010832317</v>
      </c>
      <c r="H211" s="9">
        <f t="shared" si="30"/>
        <v>48.194866204821885</v>
      </c>
      <c r="I211" s="37">
        <f>F211-E211</f>
        <v>-12097920.099999994</v>
      </c>
      <c r="J211" s="37">
        <f>F211-D211</f>
        <v>-47329238.099999994</v>
      </c>
      <c r="K211" s="37">
        <f>K209+K164</f>
        <v>39198428.51</v>
      </c>
      <c r="L211" s="65">
        <f t="shared" si="27"/>
        <v>4832464.390000008</v>
      </c>
      <c r="M211" s="69">
        <f t="shared" si="28"/>
        <v>112.32820950658058</v>
      </c>
    </row>
    <row r="212" spans="1:13" s="14" customFormat="1" ht="18.75" customHeight="1">
      <c r="A212" s="46"/>
      <c r="B212" s="24" t="s">
        <v>15</v>
      </c>
      <c r="C212" s="10">
        <f>C113-C211</f>
        <v>0</v>
      </c>
      <c r="D212" s="10">
        <f>D113-D211</f>
        <v>-6848095</v>
      </c>
      <c r="E212" s="10">
        <f>E113-E211</f>
        <v>-10597744.840000004</v>
      </c>
      <c r="F212" s="10">
        <f>F113-F211</f>
        <v>2814046.149999991</v>
      </c>
      <c r="G212" s="54">
        <f>F212/E212%</f>
        <v>-26.55325441860695</v>
      </c>
      <c r="H212" s="54">
        <f>F212/D212%</f>
        <v>-41.092393578067934</v>
      </c>
      <c r="I212" s="37"/>
      <c r="J212" s="37"/>
      <c r="K212" s="64">
        <f>K113-K211</f>
        <v>9336731.169999994</v>
      </c>
      <c r="L212" s="64">
        <f>F212-K212</f>
        <v>-6522685.020000003</v>
      </c>
      <c r="M212" s="61"/>
    </row>
    <row r="213" spans="1:10" s="14" customFormat="1" ht="15" customHeight="1">
      <c r="A213" s="55"/>
      <c r="B213" s="56"/>
      <c r="C213" s="57"/>
      <c r="D213" s="5"/>
      <c r="E213" s="5"/>
      <c r="F213" s="5"/>
      <c r="G213" s="5"/>
      <c r="H213" s="5"/>
      <c r="I213" s="5"/>
      <c r="J213" s="5"/>
    </row>
    <row r="214" spans="1:10" s="14" customFormat="1" ht="18" hidden="1">
      <c r="A214" s="55"/>
      <c r="B214" s="5"/>
      <c r="C214" s="57"/>
      <c r="D214" s="5"/>
      <c r="E214" s="5"/>
      <c r="F214" s="5" t="s">
        <v>20</v>
      </c>
      <c r="G214" s="5"/>
      <c r="H214" s="5"/>
      <c r="I214" s="5"/>
      <c r="J214" s="5"/>
    </row>
    <row r="215" spans="1:10" s="14" customFormat="1" ht="18" hidden="1">
      <c r="A215" s="55"/>
      <c r="B215" s="5"/>
      <c r="C215" s="57"/>
      <c r="D215" s="5"/>
      <c r="E215" s="5"/>
      <c r="F215" s="5"/>
      <c r="G215" s="5"/>
      <c r="H215" s="5"/>
      <c r="I215" s="5"/>
      <c r="J215" s="5"/>
    </row>
    <row r="216" spans="1:10" s="14" customFormat="1" ht="18">
      <c r="A216" s="55"/>
      <c r="C216" s="57"/>
      <c r="D216" s="5"/>
      <c r="E216" s="5"/>
      <c r="F216" s="5"/>
      <c r="G216" s="5"/>
      <c r="H216" s="5"/>
      <c r="I216" s="5"/>
      <c r="J216" s="5"/>
    </row>
    <row r="217" spans="1:10" s="14" customFormat="1" ht="18">
      <c r="A217" s="55"/>
      <c r="C217" s="57"/>
      <c r="D217" s="5"/>
      <c r="E217" s="5"/>
      <c r="F217" s="5"/>
      <c r="H217" s="5"/>
      <c r="I217" s="5"/>
      <c r="J217" s="5"/>
    </row>
    <row r="218" spans="1:3" s="14" customFormat="1" ht="18">
      <c r="A218" s="58"/>
      <c r="C218" s="59"/>
    </row>
    <row r="219" spans="1:3" s="14" customFormat="1" ht="18">
      <c r="A219" s="58"/>
      <c r="C219" s="59"/>
    </row>
    <row r="220" spans="1:5" s="14" customFormat="1" ht="54">
      <c r="A220" s="58"/>
      <c r="B220" s="105" t="s">
        <v>248</v>
      </c>
      <c r="C220" s="59"/>
      <c r="E220" s="5" t="s">
        <v>249</v>
      </c>
    </row>
    <row r="221" spans="2:3" ht="18">
      <c r="B221" s="5"/>
      <c r="C221" s="8"/>
    </row>
    <row r="222" ht="15">
      <c r="C222" s="8"/>
    </row>
    <row r="223" ht="15">
      <c r="C223" s="8"/>
    </row>
    <row r="224" ht="15">
      <c r="C224" s="8"/>
    </row>
    <row r="225" ht="15">
      <c r="C225" s="8"/>
    </row>
    <row r="226" ht="15">
      <c r="C226" s="8"/>
    </row>
    <row r="227" ht="15">
      <c r="C227" s="8"/>
    </row>
    <row r="228" ht="15">
      <c r="C228" s="8"/>
    </row>
    <row r="229" ht="15">
      <c r="C229" s="8"/>
    </row>
    <row r="230" ht="15">
      <c r="C230" s="8"/>
    </row>
    <row r="231" ht="15">
      <c r="C231" s="8"/>
    </row>
    <row r="232" ht="15">
      <c r="C232" s="8"/>
    </row>
    <row r="233" ht="15">
      <c r="C233" s="8"/>
    </row>
    <row r="234" ht="15">
      <c r="C234" s="8"/>
    </row>
    <row r="235" ht="15">
      <c r="C235" s="8"/>
    </row>
    <row r="236" ht="15">
      <c r="C236" s="8"/>
    </row>
    <row r="237" ht="15">
      <c r="C237" s="8"/>
    </row>
    <row r="238" ht="15">
      <c r="C238" s="8"/>
    </row>
    <row r="239" ht="15">
      <c r="C239" s="8"/>
    </row>
    <row r="240" ht="15">
      <c r="C240" s="8"/>
    </row>
    <row r="241" ht="15">
      <c r="C241" s="8"/>
    </row>
    <row r="242" ht="15">
      <c r="C242" s="8"/>
    </row>
    <row r="243" ht="15">
      <c r="C243" s="8"/>
    </row>
    <row r="244" ht="15">
      <c r="C244" s="8"/>
    </row>
    <row r="245" ht="15">
      <c r="C245" s="8"/>
    </row>
    <row r="246" ht="15">
      <c r="C246" s="8"/>
    </row>
    <row r="247" ht="15">
      <c r="C247" s="8"/>
    </row>
    <row r="248" ht="15">
      <c r="C248" s="8"/>
    </row>
    <row r="249" ht="15">
      <c r="C249" s="8"/>
    </row>
    <row r="250" ht="15">
      <c r="C250" s="8"/>
    </row>
    <row r="251" ht="15">
      <c r="C251" s="8"/>
    </row>
    <row r="252" ht="15">
      <c r="C252" s="8"/>
    </row>
    <row r="253" ht="15">
      <c r="C253" s="8"/>
    </row>
    <row r="254" ht="15">
      <c r="C254" s="8"/>
    </row>
    <row r="255" ht="15">
      <c r="C255" s="8"/>
    </row>
    <row r="256" ht="15">
      <c r="C256" s="8"/>
    </row>
    <row r="257" ht="15">
      <c r="C257" s="8"/>
    </row>
    <row r="258" ht="15">
      <c r="C258" s="8"/>
    </row>
    <row r="259" ht="15">
      <c r="C259" s="8"/>
    </row>
    <row r="260" ht="15">
      <c r="C260" s="8"/>
    </row>
    <row r="261" ht="15">
      <c r="C261" s="8"/>
    </row>
    <row r="262" ht="15">
      <c r="C262" s="8"/>
    </row>
    <row r="263" ht="15">
      <c r="C263" s="8"/>
    </row>
    <row r="264" ht="15">
      <c r="C264" s="8"/>
    </row>
    <row r="265" ht="15">
      <c r="C265" s="8"/>
    </row>
    <row r="266" ht="15">
      <c r="C266" s="8"/>
    </row>
    <row r="267" ht="15">
      <c r="C267" s="8"/>
    </row>
    <row r="268" ht="15">
      <c r="C268" s="8"/>
    </row>
    <row r="269" ht="15">
      <c r="C269" s="8"/>
    </row>
    <row r="270" ht="15">
      <c r="C270" s="8"/>
    </row>
    <row r="271" ht="15">
      <c r="C271" s="8"/>
    </row>
    <row r="272" ht="15">
      <c r="C272" s="8"/>
    </row>
    <row r="273" ht="15">
      <c r="C273" s="8"/>
    </row>
    <row r="274" ht="15">
      <c r="C274" s="8"/>
    </row>
    <row r="275" ht="15">
      <c r="C275" s="8"/>
    </row>
    <row r="276" ht="15">
      <c r="C276" s="8"/>
    </row>
    <row r="277" ht="15">
      <c r="C277" s="8"/>
    </row>
    <row r="278" ht="15">
      <c r="C278" s="8"/>
    </row>
    <row r="279" ht="15">
      <c r="C279" s="8"/>
    </row>
    <row r="280" ht="15">
      <c r="C280" s="8"/>
    </row>
    <row r="281" ht="15">
      <c r="C281" s="8"/>
    </row>
    <row r="282" ht="15">
      <c r="C282" s="8"/>
    </row>
    <row r="283" ht="15">
      <c r="C283" s="8"/>
    </row>
    <row r="284" ht="15">
      <c r="C284" s="8"/>
    </row>
    <row r="285" ht="15">
      <c r="C285" s="8"/>
    </row>
    <row r="286" ht="15">
      <c r="C286" s="8"/>
    </row>
    <row r="287" ht="15">
      <c r="C287" s="8"/>
    </row>
    <row r="288" ht="15">
      <c r="C288" s="8"/>
    </row>
    <row r="289" ht="15">
      <c r="C289" s="8"/>
    </row>
    <row r="290" ht="15">
      <c r="C290" s="8"/>
    </row>
    <row r="291" ht="15">
      <c r="C291" s="8"/>
    </row>
    <row r="292" ht="15">
      <c r="C292" s="8"/>
    </row>
    <row r="293" ht="15">
      <c r="C293" s="8"/>
    </row>
    <row r="294" ht="15">
      <c r="C294" s="8"/>
    </row>
    <row r="295" ht="15">
      <c r="C295" s="8"/>
    </row>
    <row r="296" ht="15">
      <c r="C296" s="8"/>
    </row>
    <row r="297" ht="15">
      <c r="C297" s="8"/>
    </row>
    <row r="298" ht="15">
      <c r="C298" s="8"/>
    </row>
    <row r="299" ht="15">
      <c r="C299" s="8"/>
    </row>
    <row r="300" ht="15">
      <c r="C300" s="8"/>
    </row>
    <row r="301" ht="15">
      <c r="C301" s="8"/>
    </row>
    <row r="302" ht="15">
      <c r="C302" s="8"/>
    </row>
    <row r="303" ht="15">
      <c r="C303" s="8"/>
    </row>
    <row r="304" ht="15">
      <c r="C304" s="8"/>
    </row>
    <row r="305" ht="15">
      <c r="C305" s="8"/>
    </row>
    <row r="306" ht="15">
      <c r="C306" s="8"/>
    </row>
    <row r="307" ht="15">
      <c r="C307" s="8"/>
    </row>
    <row r="308" ht="15">
      <c r="C308" s="8"/>
    </row>
    <row r="309" ht="15">
      <c r="C309" s="8"/>
    </row>
    <row r="310" ht="15">
      <c r="C310" s="8"/>
    </row>
    <row r="311" ht="15">
      <c r="C311" s="8"/>
    </row>
    <row r="312" ht="15">
      <c r="C312" s="8"/>
    </row>
    <row r="313" ht="15">
      <c r="C313" s="8"/>
    </row>
    <row r="314" ht="15">
      <c r="C314" s="8"/>
    </row>
    <row r="315" ht="15">
      <c r="C315" s="8"/>
    </row>
    <row r="316" ht="15">
      <c r="C316" s="8"/>
    </row>
    <row r="317" ht="15">
      <c r="C317" s="8"/>
    </row>
    <row r="318" ht="15">
      <c r="C318" s="8"/>
    </row>
    <row r="319" ht="15">
      <c r="C319" s="8"/>
    </row>
    <row r="320" ht="15">
      <c r="C320" s="8"/>
    </row>
    <row r="321" ht="15">
      <c r="C321" s="8"/>
    </row>
    <row r="322" ht="15">
      <c r="C322" s="8"/>
    </row>
    <row r="323" ht="15">
      <c r="C323" s="8"/>
    </row>
    <row r="324" ht="15">
      <c r="C324" s="8"/>
    </row>
    <row r="325" ht="15">
      <c r="C325" s="8"/>
    </row>
    <row r="326" ht="15">
      <c r="C326" s="8"/>
    </row>
    <row r="327" ht="15">
      <c r="C327" s="8"/>
    </row>
    <row r="328" ht="15">
      <c r="C328" s="8"/>
    </row>
    <row r="329" ht="15">
      <c r="C329" s="8"/>
    </row>
    <row r="330" ht="15">
      <c r="C330" s="8"/>
    </row>
    <row r="331" ht="15">
      <c r="C331" s="8"/>
    </row>
    <row r="332" ht="15">
      <c r="C332" s="8"/>
    </row>
    <row r="333" ht="15">
      <c r="C333" s="8"/>
    </row>
    <row r="334" ht="15">
      <c r="C334" s="8"/>
    </row>
    <row r="335" ht="15">
      <c r="C335" s="8"/>
    </row>
    <row r="336" ht="15">
      <c r="C336" s="8"/>
    </row>
    <row r="337" ht="15">
      <c r="C337" s="8"/>
    </row>
    <row r="338" ht="15">
      <c r="C338" s="8"/>
    </row>
    <row r="339" ht="15">
      <c r="C339" s="8"/>
    </row>
    <row r="340" ht="15">
      <c r="C340" s="8"/>
    </row>
    <row r="341" ht="15">
      <c r="C341" s="8"/>
    </row>
    <row r="342" ht="15">
      <c r="C342" s="8"/>
    </row>
    <row r="343" ht="15">
      <c r="C343" s="8"/>
    </row>
    <row r="344" ht="15">
      <c r="C344" s="8"/>
    </row>
    <row r="345" ht="15">
      <c r="C345" s="8"/>
    </row>
    <row r="346" ht="15">
      <c r="C346" s="8"/>
    </row>
    <row r="347" ht="15">
      <c r="C347" s="8"/>
    </row>
    <row r="348" ht="15">
      <c r="C348" s="8"/>
    </row>
    <row r="349" ht="15">
      <c r="C349" s="8"/>
    </row>
    <row r="350" ht="15">
      <c r="C350" s="8"/>
    </row>
    <row r="351" ht="15">
      <c r="C351" s="8"/>
    </row>
    <row r="352" ht="15">
      <c r="C352" s="8"/>
    </row>
    <row r="353" ht="15">
      <c r="C353" s="8"/>
    </row>
    <row r="354" ht="15">
      <c r="C354" s="8"/>
    </row>
    <row r="355" ht="15">
      <c r="C355" s="8"/>
    </row>
    <row r="356" ht="15">
      <c r="C356" s="8"/>
    </row>
    <row r="357" ht="15">
      <c r="C357" s="8"/>
    </row>
    <row r="358" ht="15">
      <c r="C358" s="8"/>
    </row>
    <row r="359" ht="15">
      <c r="C359" s="8"/>
    </row>
    <row r="360" ht="15">
      <c r="C360" s="8"/>
    </row>
    <row r="361" ht="15">
      <c r="C361" s="8"/>
    </row>
    <row r="362" ht="15">
      <c r="C362" s="8"/>
    </row>
    <row r="363" ht="15">
      <c r="C363" s="8"/>
    </row>
    <row r="364" ht="15">
      <c r="C364" s="8"/>
    </row>
    <row r="365" ht="15">
      <c r="C365" s="8"/>
    </row>
    <row r="366" ht="15">
      <c r="C366" s="8"/>
    </row>
    <row r="367" ht="15">
      <c r="C367" s="8"/>
    </row>
    <row r="368" ht="15">
      <c r="C368" s="8"/>
    </row>
    <row r="369" ht="15">
      <c r="C369" s="8"/>
    </row>
    <row r="370" ht="15">
      <c r="C370" s="8"/>
    </row>
    <row r="371" ht="15">
      <c r="C371" s="8"/>
    </row>
    <row r="372" ht="15">
      <c r="C372" s="8"/>
    </row>
    <row r="373" ht="15">
      <c r="C373" s="8"/>
    </row>
    <row r="374" ht="15">
      <c r="C374" s="8"/>
    </row>
    <row r="375" ht="15">
      <c r="C375" s="8"/>
    </row>
    <row r="376" ht="15">
      <c r="C376" s="8"/>
    </row>
    <row r="377" ht="15">
      <c r="C377" s="8"/>
    </row>
    <row r="378" ht="15">
      <c r="C378" s="8"/>
    </row>
    <row r="379" ht="15">
      <c r="C379" s="8"/>
    </row>
    <row r="380" ht="15">
      <c r="C380" s="8"/>
    </row>
    <row r="381" ht="15">
      <c r="C381" s="8"/>
    </row>
    <row r="382" ht="15">
      <c r="C382" s="8"/>
    </row>
    <row r="383" ht="15">
      <c r="C383" s="8"/>
    </row>
    <row r="384" ht="15">
      <c r="C384" s="8"/>
    </row>
    <row r="385" ht="15">
      <c r="C385" s="8"/>
    </row>
    <row r="386" ht="15">
      <c r="C386" s="8"/>
    </row>
    <row r="387" ht="15">
      <c r="C387" s="8"/>
    </row>
    <row r="388" ht="15">
      <c r="C388" s="8"/>
    </row>
    <row r="389" ht="15">
      <c r="C389" s="8"/>
    </row>
    <row r="390" ht="15">
      <c r="C390" s="8"/>
    </row>
    <row r="391" ht="15">
      <c r="C391" s="8"/>
    </row>
    <row r="392" ht="15">
      <c r="C392" s="8"/>
    </row>
    <row r="393" ht="15">
      <c r="C393" s="8"/>
    </row>
    <row r="394" ht="15">
      <c r="C394" s="8"/>
    </row>
    <row r="395" ht="15">
      <c r="C395" s="8"/>
    </row>
    <row r="396" ht="15">
      <c r="C396" s="8"/>
    </row>
    <row r="397" ht="15">
      <c r="C397" s="8"/>
    </row>
    <row r="398" ht="15">
      <c r="C398" s="8"/>
    </row>
    <row r="399" ht="15">
      <c r="C399" s="8"/>
    </row>
    <row r="400" ht="15">
      <c r="C400" s="8"/>
    </row>
    <row r="401" ht="15">
      <c r="C401" s="8"/>
    </row>
    <row r="402" ht="15">
      <c r="C402" s="8"/>
    </row>
    <row r="403" ht="15">
      <c r="C403" s="8"/>
    </row>
    <row r="404" ht="15">
      <c r="C404" s="8"/>
    </row>
    <row r="405" ht="15">
      <c r="C405" s="8"/>
    </row>
    <row r="406" ht="15">
      <c r="C406" s="8"/>
    </row>
    <row r="407" ht="15">
      <c r="C407" s="8"/>
    </row>
    <row r="408" ht="15">
      <c r="C408" s="8"/>
    </row>
    <row r="409" ht="15">
      <c r="C409" s="8"/>
    </row>
    <row r="410" ht="15">
      <c r="C410" s="8"/>
    </row>
    <row r="411" ht="15">
      <c r="C411" s="8"/>
    </row>
    <row r="412" ht="15">
      <c r="C412" s="8"/>
    </row>
    <row r="413" ht="15">
      <c r="C413" s="8"/>
    </row>
    <row r="414" ht="15">
      <c r="C414" s="8"/>
    </row>
    <row r="415" ht="15">
      <c r="C415" s="8"/>
    </row>
    <row r="416" ht="15">
      <c r="C416" s="8"/>
    </row>
    <row r="417" ht="15">
      <c r="C417" s="8"/>
    </row>
    <row r="418" ht="15">
      <c r="C418" s="8"/>
    </row>
    <row r="419" ht="15">
      <c r="C419" s="8"/>
    </row>
    <row r="420" ht="15">
      <c r="C420" s="8"/>
    </row>
    <row r="421" ht="15">
      <c r="C421" s="8"/>
    </row>
    <row r="422" ht="15">
      <c r="C422" s="8"/>
    </row>
    <row r="423" ht="15">
      <c r="C423" s="8"/>
    </row>
    <row r="424" ht="15">
      <c r="C424" s="8"/>
    </row>
    <row r="425" ht="15">
      <c r="C425" s="8"/>
    </row>
    <row r="426" ht="15">
      <c r="C426" s="8"/>
    </row>
    <row r="427" ht="15">
      <c r="C427" s="8"/>
    </row>
    <row r="428" ht="15">
      <c r="C428" s="8"/>
    </row>
    <row r="429" ht="15">
      <c r="C429" s="8"/>
    </row>
    <row r="430" ht="15">
      <c r="C430" s="8"/>
    </row>
    <row r="431" ht="15">
      <c r="C431" s="8"/>
    </row>
    <row r="432" ht="15">
      <c r="C432" s="8"/>
    </row>
    <row r="433" ht="15">
      <c r="C433" s="8"/>
    </row>
    <row r="434" ht="15">
      <c r="C434" s="8"/>
    </row>
    <row r="435" ht="15">
      <c r="C435" s="8"/>
    </row>
    <row r="436" ht="15">
      <c r="C436" s="8"/>
    </row>
    <row r="437" ht="15">
      <c r="C437" s="8"/>
    </row>
    <row r="438" ht="15">
      <c r="C438" s="8"/>
    </row>
    <row r="439" ht="15">
      <c r="C439" s="8"/>
    </row>
    <row r="440" ht="15">
      <c r="C440" s="8"/>
    </row>
    <row r="441" ht="15">
      <c r="C441" s="8"/>
    </row>
    <row r="442" ht="15">
      <c r="C442" s="8"/>
    </row>
    <row r="443" ht="15">
      <c r="C443" s="8"/>
    </row>
    <row r="444" ht="15">
      <c r="C444" s="8"/>
    </row>
    <row r="445" ht="15">
      <c r="C445" s="8"/>
    </row>
    <row r="446" ht="15">
      <c r="C446" s="8"/>
    </row>
    <row r="447" ht="15">
      <c r="C447" s="8"/>
    </row>
    <row r="448" ht="15">
      <c r="C448" s="8"/>
    </row>
    <row r="449" ht="15">
      <c r="C449" s="8"/>
    </row>
    <row r="450" ht="15">
      <c r="C450" s="8"/>
    </row>
    <row r="451" ht="15">
      <c r="C451" s="8"/>
    </row>
    <row r="452" ht="15">
      <c r="C452" s="8"/>
    </row>
    <row r="453" ht="15">
      <c r="C453" s="8"/>
    </row>
    <row r="454" ht="15">
      <c r="C454" s="8"/>
    </row>
    <row r="455" ht="15">
      <c r="C455" s="8"/>
    </row>
    <row r="456" ht="15">
      <c r="C456" s="8"/>
    </row>
    <row r="457" ht="15">
      <c r="C457" s="8"/>
    </row>
    <row r="458" ht="15">
      <c r="C458" s="8"/>
    </row>
    <row r="459" ht="15">
      <c r="C459" s="8"/>
    </row>
    <row r="460" ht="15">
      <c r="C460" s="8"/>
    </row>
    <row r="461" ht="15">
      <c r="C461" s="8"/>
    </row>
    <row r="462" ht="15">
      <c r="C462" s="8"/>
    </row>
    <row r="463" ht="15">
      <c r="C463" s="8"/>
    </row>
    <row r="464" ht="15">
      <c r="C464" s="8"/>
    </row>
    <row r="465" ht="15">
      <c r="C465" s="8"/>
    </row>
    <row r="466" ht="15">
      <c r="C466" s="8"/>
    </row>
    <row r="467" ht="15">
      <c r="C467" s="8"/>
    </row>
    <row r="468" ht="15">
      <c r="C468" s="8"/>
    </row>
    <row r="469" ht="15">
      <c r="C469" s="8"/>
    </row>
    <row r="470" ht="15">
      <c r="C470" s="8"/>
    </row>
    <row r="471" ht="15">
      <c r="C471" s="8"/>
    </row>
    <row r="472" ht="15">
      <c r="C472" s="8"/>
    </row>
    <row r="473" ht="15">
      <c r="C473" s="8"/>
    </row>
    <row r="474" ht="15">
      <c r="C474" s="8"/>
    </row>
    <row r="475" ht="15">
      <c r="C475" s="8"/>
    </row>
    <row r="476" ht="15">
      <c r="C476" s="8"/>
    </row>
    <row r="477" ht="15">
      <c r="C477" s="8"/>
    </row>
    <row r="478" ht="15">
      <c r="C478" s="8"/>
    </row>
    <row r="479" ht="15">
      <c r="C479" s="8"/>
    </row>
    <row r="480" ht="15">
      <c r="C480" s="8"/>
    </row>
    <row r="481" ht="15">
      <c r="C481" s="8"/>
    </row>
    <row r="482" ht="15">
      <c r="C482" s="8"/>
    </row>
    <row r="483" ht="15">
      <c r="C483" s="8"/>
    </row>
    <row r="484" ht="15">
      <c r="C484" s="8"/>
    </row>
    <row r="485" ht="15">
      <c r="C485" s="8"/>
    </row>
    <row r="486" ht="15">
      <c r="C486" s="8"/>
    </row>
    <row r="487" ht="15">
      <c r="C487" s="8"/>
    </row>
    <row r="488" ht="15">
      <c r="C488" s="8"/>
    </row>
    <row r="489" ht="15">
      <c r="C489" s="8"/>
    </row>
    <row r="490" ht="15">
      <c r="C490" s="8"/>
    </row>
    <row r="491" ht="15">
      <c r="C491" s="8"/>
    </row>
    <row r="492" ht="15">
      <c r="C492" s="8"/>
    </row>
    <row r="493" ht="15">
      <c r="C493" s="8"/>
    </row>
    <row r="494" ht="15">
      <c r="C494" s="8"/>
    </row>
    <row r="495" ht="15">
      <c r="C495" s="8"/>
    </row>
    <row r="496" ht="15">
      <c r="C496" s="8"/>
    </row>
    <row r="497" ht="15">
      <c r="C497" s="8"/>
    </row>
    <row r="498" ht="15">
      <c r="C498" s="8"/>
    </row>
    <row r="499" ht="15">
      <c r="C499" s="8"/>
    </row>
    <row r="500" ht="15">
      <c r="C500" s="8"/>
    </row>
    <row r="501" ht="15">
      <c r="C501" s="8"/>
    </row>
    <row r="502" ht="15">
      <c r="C502" s="8"/>
    </row>
    <row r="503" ht="15">
      <c r="C503" s="8"/>
    </row>
    <row r="504" ht="15">
      <c r="C504" s="8"/>
    </row>
    <row r="505" ht="15">
      <c r="C505" s="8"/>
    </row>
    <row r="506" ht="15">
      <c r="C506" s="8"/>
    </row>
    <row r="507" ht="15">
      <c r="C507" s="8"/>
    </row>
    <row r="508" ht="15">
      <c r="C508" s="8"/>
    </row>
    <row r="509" ht="15">
      <c r="C509" s="8"/>
    </row>
    <row r="510" ht="15">
      <c r="C510" s="8"/>
    </row>
    <row r="511" ht="15">
      <c r="C511" s="8"/>
    </row>
    <row r="512" ht="15">
      <c r="C512" s="8"/>
    </row>
    <row r="513" ht="15">
      <c r="C513" s="8"/>
    </row>
    <row r="514" ht="15">
      <c r="C514" s="8"/>
    </row>
    <row r="515" ht="15">
      <c r="C515" s="8"/>
    </row>
    <row r="516" ht="15">
      <c r="C516" s="8"/>
    </row>
    <row r="517" ht="15">
      <c r="C517" s="8"/>
    </row>
    <row r="518" ht="15">
      <c r="C518" s="8"/>
    </row>
    <row r="519" ht="15">
      <c r="C519" s="8"/>
    </row>
    <row r="520" ht="15">
      <c r="C520" s="8"/>
    </row>
    <row r="521" ht="15">
      <c r="C521" s="8"/>
    </row>
    <row r="522" ht="15">
      <c r="C522" s="8"/>
    </row>
    <row r="523" ht="15">
      <c r="C523" s="8"/>
    </row>
    <row r="524" ht="15">
      <c r="C524" s="8"/>
    </row>
    <row r="525" ht="15">
      <c r="C525" s="8"/>
    </row>
    <row r="526" ht="15">
      <c r="C526" s="8"/>
    </row>
    <row r="527" ht="15">
      <c r="C527" s="8"/>
    </row>
    <row r="528" ht="15">
      <c r="C528" s="8"/>
    </row>
    <row r="529" ht="15">
      <c r="C529" s="8"/>
    </row>
    <row r="530" ht="15">
      <c r="C530" s="8"/>
    </row>
    <row r="531" ht="15">
      <c r="C531" s="8"/>
    </row>
    <row r="532" ht="15">
      <c r="C532" s="8"/>
    </row>
    <row r="533" ht="15">
      <c r="C533" s="8"/>
    </row>
    <row r="534" ht="15">
      <c r="C534" s="8"/>
    </row>
    <row r="535" ht="15">
      <c r="C535" s="8"/>
    </row>
    <row r="536" ht="15">
      <c r="C536" s="8"/>
    </row>
    <row r="537" ht="15">
      <c r="C537" s="8"/>
    </row>
    <row r="538" ht="15">
      <c r="C538" s="8"/>
    </row>
    <row r="539" ht="15">
      <c r="C539" s="8"/>
    </row>
    <row r="540" ht="15">
      <c r="C540" s="8"/>
    </row>
    <row r="541" ht="15">
      <c r="C541" s="8"/>
    </row>
    <row r="542" ht="15">
      <c r="C542" s="8"/>
    </row>
    <row r="543" ht="15">
      <c r="C543" s="8"/>
    </row>
    <row r="544" ht="15">
      <c r="C544" s="8"/>
    </row>
    <row r="545" ht="15">
      <c r="C545" s="8"/>
    </row>
    <row r="546" ht="15">
      <c r="C546" s="8"/>
    </row>
    <row r="547" ht="15">
      <c r="C547" s="8"/>
    </row>
    <row r="548" ht="15">
      <c r="C548" s="8"/>
    </row>
    <row r="549" ht="15">
      <c r="C549" s="8"/>
    </row>
    <row r="550" ht="15">
      <c r="C550" s="8"/>
    </row>
    <row r="551" ht="15">
      <c r="C551" s="8"/>
    </row>
    <row r="552" ht="15">
      <c r="C552" s="8"/>
    </row>
    <row r="553" ht="15">
      <c r="C553" s="8"/>
    </row>
    <row r="554" ht="15">
      <c r="C554" s="8"/>
    </row>
    <row r="555" ht="15">
      <c r="C555" s="8"/>
    </row>
    <row r="556" ht="15">
      <c r="C556" s="8"/>
    </row>
    <row r="557" ht="15">
      <c r="C557" s="8"/>
    </row>
    <row r="558" ht="15">
      <c r="C558" s="8"/>
    </row>
    <row r="559" ht="15">
      <c r="C559" s="8"/>
    </row>
    <row r="560" ht="15">
      <c r="C560" s="8"/>
    </row>
    <row r="561" ht="15">
      <c r="C561" s="8"/>
    </row>
    <row r="562" ht="15">
      <c r="C562" s="8"/>
    </row>
    <row r="563" ht="15">
      <c r="C563" s="8"/>
    </row>
    <row r="564" ht="15">
      <c r="C564" s="8"/>
    </row>
    <row r="565" ht="15">
      <c r="C565" s="8"/>
    </row>
    <row r="566" ht="15">
      <c r="C566" s="8"/>
    </row>
    <row r="567" ht="15">
      <c r="C567" s="8"/>
    </row>
    <row r="568" ht="15">
      <c r="C568" s="8"/>
    </row>
    <row r="569" ht="15">
      <c r="C569" s="8"/>
    </row>
    <row r="570" ht="15">
      <c r="C570" s="8"/>
    </row>
    <row r="571" ht="15">
      <c r="C571" s="8"/>
    </row>
    <row r="572" ht="15">
      <c r="C572" s="8"/>
    </row>
    <row r="573" ht="15">
      <c r="C573" s="8"/>
    </row>
    <row r="574" ht="15">
      <c r="C574" s="8"/>
    </row>
    <row r="575" ht="15">
      <c r="C575" s="8"/>
    </row>
    <row r="576" ht="15">
      <c r="C576" s="8"/>
    </row>
    <row r="577" ht="15">
      <c r="C577" s="8"/>
    </row>
    <row r="578" ht="15">
      <c r="C578" s="8"/>
    </row>
    <row r="579" ht="15">
      <c r="C579" s="8"/>
    </row>
    <row r="580" ht="15">
      <c r="C580" s="8"/>
    </row>
    <row r="581" ht="15">
      <c r="C581" s="8"/>
    </row>
    <row r="582" ht="15">
      <c r="C582" s="8"/>
    </row>
    <row r="583" ht="15">
      <c r="C583" s="8"/>
    </row>
    <row r="584" ht="15">
      <c r="C584" s="8"/>
    </row>
    <row r="585" ht="15">
      <c r="C585" s="8"/>
    </row>
    <row r="586" ht="15">
      <c r="C586" s="8"/>
    </row>
    <row r="587" ht="15">
      <c r="C587" s="8"/>
    </row>
    <row r="588" ht="15">
      <c r="C588" s="8"/>
    </row>
    <row r="589" ht="15">
      <c r="C589" s="8"/>
    </row>
    <row r="590" ht="15">
      <c r="C590" s="8"/>
    </row>
    <row r="591" ht="15">
      <c r="C591" s="8"/>
    </row>
    <row r="592" ht="15">
      <c r="C592" s="8"/>
    </row>
    <row r="593" ht="15">
      <c r="C593" s="8"/>
    </row>
    <row r="594" ht="15">
      <c r="C594" s="8"/>
    </row>
    <row r="595" ht="15">
      <c r="C595" s="8"/>
    </row>
    <row r="596" ht="15">
      <c r="C596" s="8"/>
    </row>
    <row r="597" ht="15">
      <c r="C597" s="8"/>
    </row>
    <row r="598" ht="15">
      <c r="C598" s="8"/>
    </row>
    <row r="599" ht="15">
      <c r="C599" s="8"/>
    </row>
    <row r="600" ht="15">
      <c r="C600" s="8"/>
    </row>
    <row r="601" ht="15">
      <c r="C601" s="8"/>
    </row>
    <row r="602" ht="15">
      <c r="C602" s="8"/>
    </row>
    <row r="603" ht="15">
      <c r="C603" s="8"/>
    </row>
    <row r="604" ht="15">
      <c r="C604" s="8"/>
    </row>
    <row r="605" ht="15">
      <c r="C605" s="8"/>
    </row>
    <row r="606" ht="15">
      <c r="C606" s="8"/>
    </row>
    <row r="607" ht="15">
      <c r="C607" s="8"/>
    </row>
    <row r="608" ht="15">
      <c r="C608" s="8"/>
    </row>
    <row r="609" ht="15">
      <c r="C609" s="8"/>
    </row>
    <row r="610" ht="15">
      <c r="C610" s="8"/>
    </row>
    <row r="611" ht="15">
      <c r="C611" s="8"/>
    </row>
    <row r="612" ht="15">
      <c r="C612" s="8"/>
    </row>
    <row r="613" ht="15">
      <c r="C613" s="8"/>
    </row>
    <row r="614" ht="15">
      <c r="C614" s="8"/>
    </row>
    <row r="615" ht="15">
      <c r="C615" s="8"/>
    </row>
    <row r="616" ht="15">
      <c r="C616" s="8"/>
    </row>
    <row r="617" ht="15">
      <c r="C617" s="8"/>
    </row>
    <row r="618" ht="15">
      <c r="C618" s="8"/>
    </row>
    <row r="619" ht="15">
      <c r="C619" s="8"/>
    </row>
    <row r="620" ht="15">
      <c r="C620" s="8"/>
    </row>
    <row r="621" ht="15">
      <c r="C621" s="8"/>
    </row>
    <row r="622" ht="15">
      <c r="C622" s="8"/>
    </row>
    <row r="623" ht="15">
      <c r="C623" s="8"/>
    </row>
    <row r="624" ht="15">
      <c r="C624" s="8"/>
    </row>
    <row r="625" ht="15">
      <c r="C625" s="8"/>
    </row>
    <row r="626" ht="15">
      <c r="C626" s="8"/>
    </row>
    <row r="627" ht="15">
      <c r="C627" s="8"/>
    </row>
    <row r="628" ht="15">
      <c r="C628" s="8"/>
    </row>
    <row r="629" ht="15">
      <c r="C629" s="8"/>
    </row>
    <row r="630" ht="15">
      <c r="C630" s="8"/>
    </row>
    <row r="631" ht="15">
      <c r="C631" s="8"/>
    </row>
    <row r="632" ht="15">
      <c r="C632" s="8"/>
    </row>
    <row r="633" ht="15">
      <c r="C633" s="8"/>
    </row>
    <row r="634" ht="15">
      <c r="C634" s="8"/>
    </row>
    <row r="635" ht="15">
      <c r="C635" s="8"/>
    </row>
    <row r="636" ht="15">
      <c r="C636" s="8"/>
    </row>
    <row r="637" ht="15">
      <c r="C637" s="8"/>
    </row>
    <row r="638" ht="15">
      <c r="C638" s="8"/>
    </row>
    <row r="639" ht="15">
      <c r="C639" s="8"/>
    </row>
    <row r="640" ht="15">
      <c r="C640" s="8"/>
    </row>
    <row r="641" ht="15">
      <c r="C641" s="8"/>
    </row>
    <row r="642" ht="15">
      <c r="C642" s="8"/>
    </row>
    <row r="643" ht="15">
      <c r="C643" s="8"/>
    </row>
    <row r="644" ht="15">
      <c r="C644" s="8"/>
    </row>
    <row r="645" ht="15">
      <c r="C645" s="8"/>
    </row>
    <row r="646" ht="15">
      <c r="C646" s="8"/>
    </row>
    <row r="647" ht="15">
      <c r="C647" s="8"/>
    </row>
    <row r="648" ht="15">
      <c r="C648" s="8"/>
    </row>
    <row r="649" ht="15">
      <c r="C649" s="8"/>
    </row>
    <row r="650" ht="15">
      <c r="C650" s="8"/>
    </row>
    <row r="651" ht="15">
      <c r="C651" s="8"/>
    </row>
    <row r="652" ht="15">
      <c r="C652" s="8"/>
    </row>
    <row r="653" ht="15">
      <c r="C653" s="8"/>
    </row>
    <row r="654" ht="15">
      <c r="C654" s="8"/>
    </row>
    <row r="655" ht="15">
      <c r="C655" s="8"/>
    </row>
    <row r="656" ht="15">
      <c r="C656" s="8"/>
    </row>
    <row r="657" ht="15">
      <c r="C657" s="8"/>
    </row>
    <row r="658" ht="15">
      <c r="C658" s="8"/>
    </row>
    <row r="659" ht="15">
      <c r="C659" s="8"/>
    </row>
    <row r="660" ht="15">
      <c r="C660" s="8"/>
    </row>
    <row r="661" ht="15">
      <c r="C661" s="8"/>
    </row>
    <row r="662" ht="15">
      <c r="C662" s="8"/>
    </row>
    <row r="663" ht="15">
      <c r="C663" s="8"/>
    </row>
    <row r="664" ht="15">
      <c r="C664" s="8"/>
    </row>
    <row r="665" ht="15">
      <c r="C665" s="8"/>
    </row>
    <row r="666" ht="15">
      <c r="C666" s="8"/>
    </row>
    <row r="667" ht="15">
      <c r="C667" s="8"/>
    </row>
    <row r="668" ht="15">
      <c r="C668" s="8"/>
    </row>
    <row r="669" ht="15">
      <c r="C669" s="8"/>
    </row>
    <row r="670" ht="15">
      <c r="C670" s="8"/>
    </row>
    <row r="671" ht="15">
      <c r="C671" s="8"/>
    </row>
    <row r="672" ht="15">
      <c r="C672" s="8"/>
    </row>
    <row r="673" ht="15">
      <c r="C673" s="8"/>
    </row>
    <row r="674" ht="15">
      <c r="C674" s="8"/>
    </row>
    <row r="675" ht="15">
      <c r="C675" s="8"/>
    </row>
    <row r="676" ht="15">
      <c r="C676" s="8"/>
    </row>
    <row r="677" ht="15">
      <c r="C677" s="8"/>
    </row>
    <row r="678" ht="15">
      <c r="C678" s="8"/>
    </row>
    <row r="679" ht="15">
      <c r="C679" s="8"/>
    </row>
    <row r="680" ht="15">
      <c r="C680" s="8"/>
    </row>
    <row r="681" ht="15">
      <c r="C681" s="8"/>
    </row>
    <row r="682" ht="15">
      <c r="C682" s="8"/>
    </row>
    <row r="683" ht="15">
      <c r="C683" s="8"/>
    </row>
    <row r="684" ht="15">
      <c r="C684" s="8"/>
    </row>
    <row r="685" ht="15">
      <c r="C685" s="8"/>
    </row>
    <row r="686" ht="15">
      <c r="C686" s="8"/>
    </row>
    <row r="687" ht="15">
      <c r="C687" s="8"/>
    </row>
    <row r="688" ht="15">
      <c r="C688" s="8"/>
    </row>
    <row r="689" ht="15">
      <c r="C689" s="8"/>
    </row>
    <row r="690" ht="15">
      <c r="C690" s="8"/>
    </row>
    <row r="691" ht="15">
      <c r="C691" s="8"/>
    </row>
    <row r="692" ht="15">
      <c r="C692" s="8"/>
    </row>
    <row r="693" ht="15">
      <c r="C693" s="8"/>
    </row>
    <row r="694" ht="15">
      <c r="C694" s="8"/>
    </row>
    <row r="695" ht="15">
      <c r="C695" s="8"/>
    </row>
    <row r="696" ht="15">
      <c r="C696" s="8"/>
    </row>
    <row r="697" ht="15">
      <c r="C697" s="8"/>
    </row>
    <row r="698" ht="15">
      <c r="C698" s="8"/>
    </row>
    <row r="699" ht="15">
      <c r="C699" s="8"/>
    </row>
    <row r="700" ht="15">
      <c r="C700" s="8"/>
    </row>
    <row r="701" ht="15">
      <c r="C701" s="8"/>
    </row>
    <row r="702" ht="15">
      <c r="C702" s="8"/>
    </row>
    <row r="703" ht="15">
      <c r="C703" s="8"/>
    </row>
    <row r="704" ht="15">
      <c r="C704" s="8"/>
    </row>
    <row r="705" ht="15">
      <c r="C705" s="8"/>
    </row>
    <row r="706" ht="15">
      <c r="C706" s="8"/>
    </row>
    <row r="707" ht="15">
      <c r="C707" s="8"/>
    </row>
    <row r="708" ht="15">
      <c r="C708" s="8"/>
    </row>
    <row r="709" ht="15">
      <c r="C709" s="8"/>
    </row>
    <row r="710" ht="15">
      <c r="C710" s="8"/>
    </row>
    <row r="711" ht="15">
      <c r="C711" s="8"/>
    </row>
    <row r="712" ht="15">
      <c r="C712" s="8"/>
    </row>
    <row r="713" ht="15">
      <c r="C713" s="8"/>
    </row>
    <row r="714" ht="15">
      <c r="C714" s="8"/>
    </row>
    <row r="715" ht="15">
      <c r="C715" s="8"/>
    </row>
    <row r="716" ht="15">
      <c r="C716" s="8"/>
    </row>
    <row r="717" ht="15">
      <c r="C717" s="8"/>
    </row>
    <row r="718" ht="15">
      <c r="C718" s="8"/>
    </row>
    <row r="719" ht="15">
      <c r="C719" s="8"/>
    </row>
    <row r="720" ht="15">
      <c r="C720" s="8"/>
    </row>
    <row r="721" ht="15">
      <c r="C721" s="8"/>
    </row>
    <row r="722" ht="15">
      <c r="C722" s="8"/>
    </row>
    <row r="723" ht="15">
      <c r="C723" s="8"/>
    </row>
    <row r="724" ht="15">
      <c r="C724" s="8"/>
    </row>
    <row r="725" ht="15">
      <c r="C725" s="8"/>
    </row>
    <row r="726" ht="15">
      <c r="C726" s="8"/>
    </row>
    <row r="727" ht="15">
      <c r="C727" s="8"/>
    </row>
    <row r="728" ht="15">
      <c r="C728" s="8"/>
    </row>
    <row r="729" ht="15">
      <c r="C729" s="8"/>
    </row>
    <row r="730" ht="15">
      <c r="C730" s="8"/>
    </row>
    <row r="731" ht="15">
      <c r="C731" s="8"/>
    </row>
    <row r="732" ht="15">
      <c r="C732" s="8"/>
    </row>
    <row r="733" ht="15">
      <c r="C733" s="8"/>
    </row>
    <row r="734" ht="15">
      <c r="C734" s="8"/>
    </row>
    <row r="735" ht="15">
      <c r="C735" s="8"/>
    </row>
    <row r="736" ht="15">
      <c r="C736" s="8"/>
    </row>
    <row r="737" ht="15">
      <c r="C737" s="8"/>
    </row>
    <row r="738" ht="15">
      <c r="C738" s="8"/>
    </row>
    <row r="739" ht="15">
      <c r="C739" s="8"/>
    </row>
    <row r="740" ht="15">
      <c r="C740" s="8"/>
    </row>
    <row r="741" ht="15">
      <c r="C741" s="8"/>
    </row>
    <row r="742" ht="15">
      <c r="C742" s="8"/>
    </row>
    <row r="743" ht="15">
      <c r="C743" s="8"/>
    </row>
    <row r="744" ht="15">
      <c r="C744" s="8"/>
    </row>
    <row r="745" ht="15">
      <c r="C745" s="8"/>
    </row>
    <row r="746" ht="15">
      <c r="C746" s="8"/>
    </row>
    <row r="747" ht="15">
      <c r="C747" s="8"/>
    </row>
    <row r="748" ht="15">
      <c r="C748" s="8"/>
    </row>
    <row r="749" ht="15">
      <c r="C749" s="8"/>
    </row>
    <row r="750" ht="15">
      <c r="C750" s="8"/>
    </row>
    <row r="751" ht="15">
      <c r="C751" s="8"/>
    </row>
    <row r="752" ht="15">
      <c r="C752" s="8"/>
    </row>
    <row r="753" ht="15">
      <c r="C753" s="8"/>
    </row>
    <row r="754" ht="15">
      <c r="C754" s="8"/>
    </row>
    <row r="755" ht="15">
      <c r="C755" s="8"/>
    </row>
    <row r="756" ht="15">
      <c r="C756" s="8"/>
    </row>
    <row r="757" ht="15">
      <c r="C757" s="8"/>
    </row>
    <row r="758" ht="15">
      <c r="C758" s="8"/>
    </row>
    <row r="759" ht="15">
      <c r="C759" s="8"/>
    </row>
    <row r="760" ht="15">
      <c r="C760" s="8"/>
    </row>
    <row r="761" ht="15">
      <c r="C761" s="8"/>
    </row>
    <row r="762" ht="15">
      <c r="C762" s="8"/>
    </row>
    <row r="763" ht="15">
      <c r="C763" s="8"/>
    </row>
    <row r="764" ht="15">
      <c r="C764" s="8"/>
    </row>
    <row r="765" ht="15">
      <c r="C765" s="8"/>
    </row>
    <row r="766" ht="15">
      <c r="C766" s="8"/>
    </row>
    <row r="767" ht="15">
      <c r="C767" s="8"/>
    </row>
    <row r="768" ht="15">
      <c r="C768" s="8"/>
    </row>
    <row r="769" ht="15">
      <c r="C769" s="8"/>
    </row>
    <row r="770" ht="15">
      <c r="C770" s="8"/>
    </row>
    <row r="771" ht="15">
      <c r="C771" s="8"/>
    </row>
    <row r="772" ht="15">
      <c r="C772" s="8"/>
    </row>
    <row r="773" ht="15">
      <c r="C773" s="8"/>
    </row>
    <row r="774" ht="15">
      <c r="C774" s="8"/>
    </row>
    <row r="775" ht="15">
      <c r="C775" s="8"/>
    </row>
    <row r="776" ht="15">
      <c r="C776" s="8"/>
    </row>
    <row r="777" ht="15">
      <c r="C777" s="8"/>
    </row>
    <row r="778" ht="15">
      <c r="C778" s="8"/>
    </row>
    <row r="779" ht="15">
      <c r="C779" s="8"/>
    </row>
    <row r="780" ht="15">
      <c r="C780" s="8"/>
    </row>
    <row r="781" ht="15">
      <c r="C781" s="8"/>
    </row>
    <row r="782" ht="15">
      <c r="C782" s="8"/>
    </row>
    <row r="783" ht="15">
      <c r="C783" s="8"/>
    </row>
    <row r="784" ht="15">
      <c r="C784" s="8"/>
    </row>
    <row r="785" ht="15">
      <c r="C785" s="8"/>
    </row>
    <row r="786" ht="15">
      <c r="C786" s="8"/>
    </row>
    <row r="787" ht="15">
      <c r="C787" s="8"/>
    </row>
    <row r="788" ht="15">
      <c r="C788" s="8"/>
    </row>
    <row r="789" ht="15">
      <c r="C789" s="8"/>
    </row>
    <row r="790" ht="15">
      <c r="C790" s="8"/>
    </row>
    <row r="791" ht="15">
      <c r="C791" s="8"/>
    </row>
    <row r="792" ht="15">
      <c r="C792" s="8"/>
    </row>
    <row r="793" ht="15">
      <c r="C793" s="8"/>
    </row>
    <row r="794" ht="15">
      <c r="C794" s="8"/>
    </row>
    <row r="795" ht="15">
      <c r="C795" s="8"/>
    </row>
    <row r="796" ht="15">
      <c r="C796" s="8"/>
    </row>
    <row r="797" ht="15">
      <c r="C797" s="8"/>
    </row>
    <row r="798" ht="15">
      <c r="C798" s="8"/>
    </row>
    <row r="799" ht="15">
      <c r="C799" s="8"/>
    </row>
    <row r="800" ht="15">
      <c r="C800" s="8"/>
    </row>
    <row r="801" ht="15">
      <c r="C801" s="8"/>
    </row>
    <row r="802" ht="15">
      <c r="C802" s="8"/>
    </row>
    <row r="803" ht="15">
      <c r="C803" s="8"/>
    </row>
    <row r="804" ht="15">
      <c r="C804" s="8"/>
    </row>
    <row r="805" ht="15">
      <c r="C805" s="8"/>
    </row>
    <row r="806" ht="15">
      <c r="C806" s="8"/>
    </row>
    <row r="807" ht="15">
      <c r="C807" s="8"/>
    </row>
    <row r="808" ht="15">
      <c r="C808" s="8"/>
    </row>
    <row r="809" ht="15">
      <c r="C809" s="8"/>
    </row>
    <row r="810" ht="15">
      <c r="C810" s="8"/>
    </row>
    <row r="811" ht="15">
      <c r="C811" s="8"/>
    </row>
    <row r="812" ht="15">
      <c r="C812" s="8"/>
    </row>
    <row r="813" ht="15">
      <c r="C813" s="8"/>
    </row>
    <row r="814" ht="15">
      <c r="C814" s="8"/>
    </row>
    <row r="815" ht="15">
      <c r="C815" s="8"/>
    </row>
    <row r="816" ht="15">
      <c r="C816" s="8"/>
    </row>
    <row r="817" ht="15">
      <c r="C817" s="8"/>
    </row>
    <row r="818" ht="15">
      <c r="C818" s="8"/>
    </row>
    <row r="819" ht="15">
      <c r="C819" s="8"/>
    </row>
    <row r="820" ht="15">
      <c r="C820" s="8"/>
    </row>
    <row r="821" ht="15">
      <c r="C821" s="8"/>
    </row>
    <row r="822" ht="15">
      <c r="C822" s="8"/>
    </row>
    <row r="823" ht="15">
      <c r="C823" s="8"/>
    </row>
    <row r="824" ht="15">
      <c r="C824" s="8"/>
    </row>
    <row r="825" ht="15">
      <c r="C825" s="8"/>
    </row>
    <row r="826" ht="15">
      <c r="C826" s="8"/>
    </row>
    <row r="827" ht="15">
      <c r="C827" s="8"/>
    </row>
    <row r="828" ht="15">
      <c r="C828" s="8"/>
    </row>
    <row r="829" ht="15">
      <c r="C829" s="8"/>
    </row>
    <row r="830" ht="15">
      <c r="C830" s="8"/>
    </row>
    <row r="831" ht="15">
      <c r="C831" s="8"/>
    </row>
    <row r="832" ht="15">
      <c r="C832" s="8"/>
    </row>
    <row r="833" ht="15">
      <c r="C833" s="8"/>
    </row>
    <row r="834" ht="15">
      <c r="C834" s="8"/>
    </row>
    <row r="835" ht="15">
      <c r="C835" s="8"/>
    </row>
    <row r="836" ht="15">
      <c r="C836" s="8"/>
    </row>
    <row r="837" ht="15">
      <c r="C837" s="8"/>
    </row>
    <row r="838" ht="15">
      <c r="C838" s="8"/>
    </row>
    <row r="839" ht="15">
      <c r="C839" s="8"/>
    </row>
    <row r="840" ht="15">
      <c r="C840" s="8"/>
    </row>
    <row r="841" ht="15">
      <c r="C841" s="8"/>
    </row>
    <row r="842" ht="15">
      <c r="C842" s="8"/>
    </row>
    <row r="843" ht="15">
      <c r="C843" s="8"/>
    </row>
    <row r="844" ht="15">
      <c r="C844" s="8"/>
    </row>
    <row r="845" ht="15">
      <c r="C845" s="8"/>
    </row>
    <row r="846" ht="15">
      <c r="C846" s="8"/>
    </row>
    <row r="847" ht="15">
      <c r="C847" s="8"/>
    </row>
    <row r="848" ht="15">
      <c r="C848" s="8"/>
    </row>
    <row r="849" ht="15">
      <c r="C849" s="8"/>
    </row>
    <row r="850" ht="15">
      <c r="C850" s="8"/>
    </row>
    <row r="851" ht="15">
      <c r="C851" s="8"/>
    </row>
    <row r="852" ht="15">
      <c r="C852" s="8"/>
    </row>
    <row r="853" ht="15">
      <c r="C853" s="8"/>
    </row>
    <row r="854" ht="15">
      <c r="C854" s="8"/>
    </row>
    <row r="855" ht="15">
      <c r="C855" s="8"/>
    </row>
    <row r="856" ht="15">
      <c r="C856" s="8"/>
    </row>
    <row r="857" ht="15">
      <c r="C857" s="8"/>
    </row>
    <row r="858" ht="15">
      <c r="C858" s="8"/>
    </row>
    <row r="859" ht="15">
      <c r="C859" s="8"/>
    </row>
    <row r="860" ht="15">
      <c r="C860" s="8"/>
    </row>
    <row r="861" ht="15">
      <c r="C861" s="8"/>
    </row>
    <row r="862" ht="15">
      <c r="C862" s="8"/>
    </row>
    <row r="863" ht="15">
      <c r="C863" s="8"/>
    </row>
    <row r="864" ht="15">
      <c r="C864" s="8"/>
    </row>
    <row r="865" ht="15">
      <c r="C865" s="8"/>
    </row>
    <row r="866" ht="15">
      <c r="C866" s="8"/>
    </row>
    <row r="867" ht="15">
      <c r="C867" s="8"/>
    </row>
    <row r="868" ht="15">
      <c r="C868" s="8"/>
    </row>
    <row r="869" ht="15">
      <c r="C869" s="8"/>
    </row>
    <row r="870" ht="15">
      <c r="C870" s="8"/>
    </row>
    <row r="871" ht="15">
      <c r="C871" s="8"/>
    </row>
    <row r="872" ht="15">
      <c r="C872" s="8"/>
    </row>
    <row r="873" ht="15">
      <c r="C873" s="8"/>
    </row>
    <row r="874" ht="15">
      <c r="C874" s="8"/>
    </row>
    <row r="875" ht="15">
      <c r="C875" s="8"/>
    </row>
    <row r="876" ht="15">
      <c r="C876" s="8"/>
    </row>
    <row r="877" ht="15">
      <c r="C877" s="8"/>
    </row>
    <row r="878" ht="15">
      <c r="C878" s="8"/>
    </row>
    <row r="879" ht="15">
      <c r="C879" s="8"/>
    </row>
    <row r="880" ht="15">
      <c r="C880" s="8"/>
    </row>
    <row r="881" ht="15">
      <c r="C881" s="8"/>
    </row>
    <row r="882" ht="15">
      <c r="C882" s="8"/>
    </row>
    <row r="883" ht="15">
      <c r="C883" s="8"/>
    </row>
    <row r="884" ht="15">
      <c r="C884" s="8"/>
    </row>
    <row r="885" ht="15">
      <c r="C885" s="8"/>
    </row>
    <row r="886" ht="15">
      <c r="C886" s="8"/>
    </row>
    <row r="887" ht="15">
      <c r="C887" s="8"/>
    </row>
    <row r="888" ht="15">
      <c r="C888" s="8"/>
    </row>
    <row r="889" ht="15">
      <c r="C889" s="8"/>
    </row>
    <row r="890" ht="15">
      <c r="C890" s="8"/>
    </row>
    <row r="891" ht="15">
      <c r="C891" s="8"/>
    </row>
    <row r="892" ht="15">
      <c r="C892" s="8"/>
    </row>
    <row r="893" ht="15">
      <c r="C893" s="8"/>
    </row>
    <row r="894" ht="15">
      <c r="C894" s="8"/>
    </row>
    <row r="895" ht="15">
      <c r="C895" s="8"/>
    </row>
    <row r="896" ht="15">
      <c r="C896" s="8"/>
    </row>
    <row r="897" ht="15">
      <c r="C897" s="8"/>
    </row>
    <row r="898" ht="15">
      <c r="C898" s="8"/>
    </row>
    <row r="899" ht="15">
      <c r="C899" s="8"/>
    </row>
    <row r="900" ht="15">
      <c r="C900" s="8"/>
    </row>
    <row r="901" ht="15">
      <c r="C901" s="8"/>
    </row>
    <row r="902" ht="15">
      <c r="C902" s="8"/>
    </row>
    <row r="903" ht="15">
      <c r="C903" s="8"/>
    </row>
    <row r="904" ht="15">
      <c r="C904" s="8"/>
    </row>
    <row r="905" ht="15">
      <c r="C905" s="8"/>
    </row>
    <row r="906" ht="15">
      <c r="C906" s="8"/>
    </row>
    <row r="907" ht="15">
      <c r="C907" s="8"/>
    </row>
    <row r="908" ht="15">
      <c r="C908" s="8"/>
    </row>
    <row r="909" ht="15">
      <c r="C909" s="8"/>
    </row>
    <row r="910" ht="15">
      <c r="C910" s="8"/>
    </row>
    <row r="911" ht="15">
      <c r="C911" s="8"/>
    </row>
    <row r="912" ht="15">
      <c r="C912" s="8"/>
    </row>
    <row r="913" ht="15">
      <c r="C913" s="8"/>
    </row>
    <row r="914" ht="15">
      <c r="C914" s="8"/>
    </row>
    <row r="915" ht="15">
      <c r="C915" s="8"/>
    </row>
    <row r="916" ht="15">
      <c r="C916" s="8"/>
    </row>
    <row r="917" ht="15">
      <c r="C917" s="8"/>
    </row>
    <row r="918" ht="15">
      <c r="C918" s="8"/>
    </row>
    <row r="919" ht="15">
      <c r="C919" s="8"/>
    </row>
    <row r="920" ht="15">
      <c r="C920" s="8"/>
    </row>
    <row r="921" ht="15">
      <c r="C921" s="8"/>
    </row>
    <row r="922" ht="15">
      <c r="C922" s="8"/>
    </row>
    <row r="923" ht="15">
      <c r="C923" s="8"/>
    </row>
    <row r="924" ht="15">
      <c r="C924" s="8"/>
    </row>
    <row r="925" ht="15">
      <c r="C925" s="8"/>
    </row>
    <row r="926" ht="15">
      <c r="C926" s="8"/>
    </row>
    <row r="927" ht="15">
      <c r="C927" s="8"/>
    </row>
    <row r="928" ht="15">
      <c r="C928" s="8"/>
    </row>
    <row r="929" ht="15">
      <c r="C929" s="8"/>
    </row>
    <row r="930" ht="15">
      <c r="C930" s="8"/>
    </row>
    <row r="931" ht="15">
      <c r="C931" s="8"/>
    </row>
    <row r="932" ht="15">
      <c r="C932" s="8"/>
    </row>
    <row r="933" ht="15">
      <c r="C933" s="8"/>
    </row>
    <row r="934" ht="15">
      <c r="C934" s="8"/>
    </row>
    <row r="935" ht="15">
      <c r="C935" s="8"/>
    </row>
    <row r="936" ht="15">
      <c r="C936" s="8"/>
    </row>
    <row r="937" ht="15">
      <c r="C937" s="8"/>
    </row>
    <row r="938" ht="15">
      <c r="C938" s="8"/>
    </row>
    <row r="939" ht="15">
      <c r="C939" s="8"/>
    </row>
    <row r="940" ht="15">
      <c r="C940" s="8"/>
    </row>
    <row r="941" ht="15">
      <c r="C941" s="8"/>
    </row>
    <row r="942" ht="15">
      <c r="C942" s="8"/>
    </row>
    <row r="943" ht="15">
      <c r="C943" s="8"/>
    </row>
    <row r="944" ht="15">
      <c r="C944" s="8"/>
    </row>
    <row r="945" ht="15">
      <c r="C945" s="8"/>
    </row>
    <row r="946" ht="15">
      <c r="C946" s="8"/>
    </row>
    <row r="947" ht="15">
      <c r="C947" s="8"/>
    </row>
    <row r="948" ht="15">
      <c r="C948" s="8"/>
    </row>
    <row r="949" ht="15">
      <c r="C949" s="8"/>
    </row>
    <row r="950" ht="15">
      <c r="C950" s="8"/>
    </row>
    <row r="951" ht="15">
      <c r="C951" s="8"/>
    </row>
    <row r="952" ht="15">
      <c r="C952" s="8"/>
    </row>
    <row r="953" ht="15">
      <c r="C953" s="8"/>
    </row>
    <row r="954" ht="15">
      <c r="C954" s="8"/>
    </row>
    <row r="955" ht="15">
      <c r="C955" s="8"/>
    </row>
    <row r="956" ht="15">
      <c r="C956" s="8"/>
    </row>
    <row r="957" ht="15">
      <c r="C957" s="8"/>
    </row>
    <row r="958" ht="15">
      <c r="C958" s="8"/>
    </row>
    <row r="959" ht="15">
      <c r="C959" s="8"/>
    </row>
    <row r="960" ht="15">
      <c r="C960" s="8"/>
    </row>
    <row r="961" ht="15">
      <c r="C961" s="8"/>
    </row>
    <row r="962" ht="15">
      <c r="C962" s="8"/>
    </row>
    <row r="963" ht="15">
      <c r="C963" s="8"/>
    </row>
    <row r="964" ht="15">
      <c r="C964" s="8"/>
    </row>
    <row r="965" ht="15">
      <c r="C965" s="8"/>
    </row>
    <row r="966" ht="15">
      <c r="C966" s="8"/>
    </row>
    <row r="967" ht="15">
      <c r="C967" s="8"/>
    </row>
    <row r="968" ht="15">
      <c r="C968" s="8"/>
    </row>
    <row r="969" ht="15">
      <c r="C969" s="8"/>
    </row>
    <row r="970" ht="15">
      <c r="C970" s="8"/>
    </row>
    <row r="971" ht="15">
      <c r="C971" s="8"/>
    </row>
    <row r="972" ht="15">
      <c r="C972" s="8"/>
    </row>
    <row r="973" ht="15">
      <c r="C973" s="8"/>
    </row>
    <row r="974" ht="15">
      <c r="C974" s="8"/>
    </row>
    <row r="975" ht="15">
      <c r="C975" s="8"/>
    </row>
    <row r="976" ht="15">
      <c r="C976" s="8"/>
    </row>
    <row r="977" ht="15">
      <c r="C977" s="8"/>
    </row>
    <row r="978" ht="15">
      <c r="C978" s="8"/>
    </row>
    <row r="979" ht="15">
      <c r="C979" s="8"/>
    </row>
    <row r="980" ht="15">
      <c r="C980" s="8"/>
    </row>
    <row r="981" ht="15">
      <c r="C981" s="8"/>
    </row>
    <row r="982" ht="15">
      <c r="C982" s="8"/>
    </row>
    <row r="983" ht="15">
      <c r="C983" s="8"/>
    </row>
    <row r="984" ht="15">
      <c r="C984" s="8"/>
    </row>
    <row r="985" ht="15">
      <c r="C985" s="8"/>
    </row>
    <row r="986" ht="15">
      <c r="C986" s="8"/>
    </row>
    <row r="987" ht="15">
      <c r="C987" s="8"/>
    </row>
    <row r="988" ht="15">
      <c r="C988" s="8"/>
    </row>
    <row r="989" ht="15">
      <c r="C989" s="8"/>
    </row>
    <row r="990" ht="15">
      <c r="C990" s="8"/>
    </row>
    <row r="991" ht="15">
      <c r="C991" s="8"/>
    </row>
    <row r="992" ht="15">
      <c r="C992" s="8"/>
    </row>
    <row r="993" ht="15">
      <c r="C993" s="8"/>
    </row>
    <row r="994" ht="15">
      <c r="C994" s="8"/>
    </row>
    <row r="995" ht="15">
      <c r="C995" s="8"/>
    </row>
    <row r="996" ht="15">
      <c r="C996" s="8"/>
    </row>
    <row r="997" ht="15">
      <c r="C997" s="8"/>
    </row>
    <row r="998" ht="15">
      <c r="C998" s="8"/>
    </row>
    <row r="999" ht="15">
      <c r="C999" s="8"/>
    </row>
    <row r="1000" ht="15">
      <c r="C1000" s="8"/>
    </row>
    <row r="1001" ht="15">
      <c r="C1001" s="8"/>
    </row>
    <row r="1002" ht="15">
      <c r="C1002" s="8"/>
    </row>
    <row r="1003" ht="15">
      <c r="C1003" s="8"/>
    </row>
    <row r="1004" ht="15">
      <c r="C1004" s="8"/>
    </row>
    <row r="1005" ht="15">
      <c r="C1005" s="8"/>
    </row>
    <row r="1006" ht="15">
      <c r="C1006" s="8"/>
    </row>
    <row r="1007" ht="15">
      <c r="C1007" s="8"/>
    </row>
    <row r="1008" ht="15">
      <c r="C1008" s="8"/>
    </row>
    <row r="1009" ht="15">
      <c r="C1009" s="8"/>
    </row>
    <row r="1010" ht="15">
      <c r="C1010" s="8"/>
    </row>
    <row r="1011" ht="15">
      <c r="C1011" s="8"/>
    </row>
    <row r="1012" ht="15">
      <c r="C1012" s="8"/>
    </row>
    <row r="1013" ht="15">
      <c r="C1013" s="8"/>
    </row>
    <row r="1014" ht="15">
      <c r="C1014" s="8"/>
    </row>
    <row r="1015" ht="15">
      <c r="C1015" s="8"/>
    </row>
    <row r="1016" ht="15">
      <c r="C1016" s="8"/>
    </row>
    <row r="1017" ht="15">
      <c r="C1017" s="8"/>
    </row>
    <row r="1018" ht="15">
      <c r="C1018" s="8"/>
    </row>
    <row r="1019" ht="15">
      <c r="C1019" s="8"/>
    </row>
    <row r="1020" ht="15">
      <c r="C1020" s="8"/>
    </row>
    <row r="1021" ht="15">
      <c r="C1021" s="8"/>
    </row>
    <row r="1022" ht="15">
      <c r="C1022" s="8"/>
    </row>
    <row r="1023" ht="15">
      <c r="C1023" s="8"/>
    </row>
    <row r="1024" ht="15">
      <c r="C1024" s="8"/>
    </row>
    <row r="1025" ht="15">
      <c r="C1025" s="8"/>
    </row>
    <row r="1026" ht="15">
      <c r="C1026" s="8"/>
    </row>
    <row r="1027" ht="15">
      <c r="C1027" s="8"/>
    </row>
    <row r="1028" ht="15">
      <c r="C1028" s="8"/>
    </row>
    <row r="1029" ht="15">
      <c r="C1029" s="8"/>
    </row>
    <row r="1030" ht="15">
      <c r="C1030" s="8"/>
    </row>
    <row r="1031" ht="15">
      <c r="C1031" s="8"/>
    </row>
    <row r="1032" ht="15">
      <c r="C1032" s="8"/>
    </row>
    <row r="1033" ht="15">
      <c r="C1033" s="8"/>
    </row>
    <row r="1034" ht="15">
      <c r="C1034" s="8"/>
    </row>
    <row r="1035" ht="15">
      <c r="C1035" s="8"/>
    </row>
    <row r="1036" ht="15">
      <c r="C1036" s="8"/>
    </row>
    <row r="1037" ht="15">
      <c r="C1037" s="8"/>
    </row>
    <row r="1038" ht="15">
      <c r="C1038" s="8"/>
    </row>
    <row r="1039" ht="15">
      <c r="C1039" s="8"/>
    </row>
    <row r="1040" ht="15">
      <c r="C1040" s="8"/>
    </row>
    <row r="1041" ht="15">
      <c r="C1041" s="8"/>
    </row>
    <row r="1042" ht="15">
      <c r="C1042" s="8"/>
    </row>
    <row r="1043" ht="15">
      <c r="C1043" s="8"/>
    </row>
    <row r="1044" ht="15">
      <c r="C1044" s="8"/>
    </row>
    <row r="1045" ht="15">
      <c r="C1045" s="8"/>
    </row>
    <row r="1046" ht="15">
      <c r="C1046" s="8"/>
    </row>
    <row r="1047" ht="15">
      <c r="C1047" s="8"/>
    </row>
    <row r="1048" ht="15">
      <c r="C1048" s="8"/>
    </row>
    <row r="1049" ht="15">
      <c r="C1049" s="8"/>
    </row>
    <row r="1050" ht="15">
      <c r="C1050" s="8"/>
    </row>
    <row r="1051" ht="15">
      <c r="C1051" s="8"/>
    </row>
    <row r="1052" ht="15">
      <c r="C1052" s="8"/>
    </row>
    <row r="1053" ht="15">
      <c r="C1053" s="8"/>
    </row>
    <row r="1054" ht="15">
      <c r="C1054" s="8"/>
    </row>
    <row r="1055" ht="15">
      <c r="C1055" s="8"/>
    </row>
    <row r="1056" ht="15">
      <c r="C1056" s="8"/>
    </row>
    <row r="1057" ht="15">
      <c r="C1057" s="8"/>
    </row>
    <row r="1058" ht="15">
      <c r="C1058" s="8"/>
    </row>
    <row r="1059" ht="15">
      <c r="C1059" s="8"/>
    </row>
    <row r="1060" ht="15">
      <c r="C1060" s="8"/>
    </row>
    <row r="1061" ht="15">
      <c r="C1061" s="8"/>
    </row>
    <row r="1062" ht="15">
      <c r="C1062" s="8"/>
    </row>
    <row r="1063" ht="15">
      <c r="C1063" s="8"/>
    </row>
    <row r="1064" ht="15">
      <c r="C1064" s="8"/>
    </row>
    <row r="1065" ht="15">
      <c r="C1065" s="8"/>
    </row>
    <row r="1066" ht="15">
      <c r="C1066" s="8"/>
    </row>
    <row r="1067" ht="15">
      <c r="C1067" s="8"/>
    </row>
    <row r="1068" ht="15">
      <c r="C1068" s="8"/>
    </row>
    <row r="1069" ht="15">
      <c r="C1069" s="8"/>
    </row>
    <row r="1070" ht="15">
      <c r="C1070" s="8"/>
    </row>
    <row r="1071" ht="15">
      <c r="C1071" s="8"/>
    </row>
    <row r="1072" ht="15">
      <c r="C1072" s="8"/>
    </row>
    <row r="1073" ht="15">
      <c r="C1073" s="8"/>
    </row>
    <row r="1074" ht="15">
      <c r="C1074" s="8"/>
    </row>
    <row r="1075" ht="15">
      <c r="C1075" s="8"/>
    </row>
    <row r="1076" ht="15">
      <c r="C1076" s="8"/>
    </row>
    <row r="1077" ht="15">
      <c r="C1077" s="8"/>
    </row>
    <row r="1078" ht="15">
      <c r="C1078" s="8"/>
    </row>
    <row r="1079" ht="15">
      <c r="C1079" s="8"/>
    </row>
    <row r="1080" ht="15">
      <c r="C1080" s="8"/>
    </row>
    <row r="1081" ht="15">
      <c r="C1081" s="8"/>
    </row>
    <row r="1082" ht="15">
      <c r="C1082" s="8"/>
    </row>
    <row r="1083" ht="15">
      <c r="C1083" s="8"/>
    </row>
    <row r="1084" ht="15">
      <c r="C1084" s="8"/>
    </row>
    <row r="1085" ht="15">
      <c r="C1085" s="8"/>
    </row>
    <row r="1086" ht="15">
      <c r="C1086" s="8"/>
    </row>
    <row r="1087" ht="15">
      <c r="C1087" s="8"/>
    </row>
    <row r="1088" ht="15">
      <c r="C1088" s="8"/>
    </row>
    <row r="1089" ht="15">
      <c r="C1089" s="8"/>
    </row>
    <row r="1090" ht="15">
      <c r="C1090" s="8"/>
    </row>
    <row r="1091" ht="15">
      <c r="C1091" s="8"/>
    </row>
    <row r="1092" ht="15">
      <c r="C1092" s="8"/>
    </row>
    <row r="1093" ht="15">
      <c r="C1093" s="8"/>
    </row>
    <row r="1094" ht="15">
      <c r="C1094" s="8"/>
    </row>
    <row r="1095" ht="15">
      <c r="C1095" s="8"/>
    </row>
    <row r="1096" ht="15">
      <c r="C1096" s="8"/>
    </row>
    <row r="1097" ht="15">
      <c r="C1097" s="8"/>
    </row>
    <row r="1098" ht="15">
      <c r="C1098" s="8"/>
    </row>
    <row r="1099" ht="15">
      <c r="C1099" s="8"/>
    </row>
    <row r="1100" ht="15">
      <c r="C1100" s="8"/>
    </row>
    <row r="1101" ht="15">
      <c r="C1101" s="8"/>
    </row>
    <row r="1102" ht="15">
      <c r="C1102" s="8"/>
    </row>
    <row r="1103" ht="15">
      <c r="C1103" s="8"/>
    </row>
    <row r="1104" ht="15">
      <c r="C1104" s="8"/>
    </row>
    <row r="1105" ht="15">
      <c r="C1105" s="8"/>
    </row>
    <row r="1106" ht="15">
      <c r="C1106" s="8"/>
    </row>
    <row r="1107" ht="15">
      <c r="C1107" s="8"/>
    </row>
    <row r="1108" ht="15">
      <c r="C1108" s="8"/>
    </row>
    <row r="1109" ht="15">
      <c r="C1109" s="8"/>
    </row>
    <row r="1110" ht="15">
      <c r="C1110" s="8"/>
    </row>
    <row r="1111" ht="15">
      <c r="C1111" s="8"/>
    </row>
    <row r="1112" ht="15">
      <c r="C1112" s="8"/>
    </row>
    <row r="1113" ht="15">
      <c r="C1113" s="8"/>
    </row>
    <row r="1114" ht="15">
      <c r="C1114" s="8"/>
    </row>
    <row r="1115" ht="15">
      <c r="C1115" s="8"/>
    </row>
    <row r="1116" ht="15">
      <c r="C1116" s="8"/>
    </row>
    <row r="1117" ht="15">
      <c r="C1117" s="8"/>
    </row>
    <row r="1118" ht="15">
      <c r="C1118" s="8"/>
    </row>
    <row r="1119" ht="15">
      <c r="C1119" s="8"/>
    </row>
    <row r="1120" ht="15">
      <c r="C1120" s="8"/>
    </row>
    <row r="1121" ht="15">
      <c r="C1121" s="8"/>
    </row>
    <row r="1122" ht="15">
      <c r="C1122" s="8"/>
    </row>
    <row r="1123" ht="15">
      <c r="C1123" s="8"/>
    </row>
    <row r="1124" ht="15">
      <c r="C1124" s="8"/>
    </row>
    <row r="1125" ht="15">
      <c r="C1125" s="8"/>
    </row>
    <row r="1126" ht="15">
      <c r="C1126" s="8"/>
    </row>
    <row r="1127" ht="15">
      <c r="C1127" s="8"/>
    </row>
    <row r="1128" ht="15">
      <c r="C1128" s="8"/>
    </row>
    <row r="1129" ht="15">
      <c r="C1129" s="8"/>
    </row>
    <row r="1130" ht="15">
      <c r="C1130" s="8"/>
    </row>
    <row r="1131" ht="15">
      <c r="C1131" s="8"/>
    </row>
    <row r="1132" ht="15">
      <c r="C1132" s="8"/>
    </row>
    <row r="1133" ht="15">
      <c r="C1133" s="8"/>
    </row>
    <row r="1134" ht="15">
      <c r="C1134" s="8"/>
    </row>
    <row r="1135" ht="15">
      <c r="C1135" s="8"/>
    </row>
    <row r="1136" ht="15">
      <c r="C1136" s="8"/>
    </row>
    <row r="1137" ht="15">
      <c r="C1137" s="8"/>
    </row>
    <row r="1138" ht="15">
      <c r="C1138" s="8"/>
    </row>
    <row r="1139" ht="15">
      <c r="C1139" s="8"/>
    </row>
    <row r="1140" ht="15">
      <c r="C1140" s="8"/>
    </row>
    <row r="1141" ht="15">
      <c r="C1141" s="8"/>
    </row>
    <row r="1142" ht="15">
      <c r="C1142" s="8"/>
    </row>
    <row r="1143" ht="15">
      <c r="C1143" s="8"/>
    </row>
    <row r="1144" ht="15">
      <c r="C1144" s="8"/>
    </row>
    <row r="1145" ht="15">
      <c r="C1145" s="8"/>
    </row>
    <row r="1146" ht="15">
      <c r="C1146" s="8"/>
    </row>
    <row r="1147" ht="15">
      <c r="C1147" s="8"/>
    </row>
    <row r="1148" ht="15">
      <c r="C1148" s="8"/>
    </row>
    <row r="1149" ht="15">
      <c r="C1149" s="8"/>
    </row>
    <row r="1150" ht="15">
      <c r="C1150" s="8"/>
    </row>
    <row r="1151" ht="15">
      <c r="C1151" s="8"/>
    </row>
    <row r="1152" ht="15">
      <c r="C1152" s="8"/>
    </row>
    <row r="1153" ht="15">
      <c r="C1153" s="8"/>
    </row>
    <row r="1154" ht="15">
      <c r="C1154" s="8"/>
    </row>
    <row r="1155" ht="15">
      <c r="C1155" s="8"/>
    </row>
    <row r="1156" ht="15">
      <c r="C1156" s="8"/>
    </row>
    <row r="1157" ht="15">
      <c r="C1157" s="8"/>
    </row>
    <row r="1158" ht="15">
      <c r="C1158" s="8"/>
    </row>
    <row r="1159" ht="15">
      <c r="C1159" s="8"/>
    </row>
    <row r="1160" ht="15">
      <c r="C1160" s="8"/>
    </row>
    <row r="1161" ht="15">
      <c r="C1161" s="8"/>
    </row>
    <row r="1162" ht="15">
      <c r="C1162" s="8"/>
    </row>
    <row r="1163" ht="15">
      <c r="C1163" s="8"/>
    </row>
    <row r="1164" ht="15">
      <c r="C1164" s="8"/>
    </row>
    <row r="1165" ht="15">
      <c r="C1165" s="8"/>
    </row>
    <row r="1166" ht="15">
      <c r="C1166" s="8"/>
    </row>
    <row r="1167" ht="15">
      <c r="C1167" s="8"/>
    </row>
    <row r="1168" ht="15">
      <c r="C1168" s="8"/>
    </row>
    <row r="1169" ht="15">
      <c r="C1169" s="8"/>
    </row>
    <row r="1170" ht="15">
      <c r="C1170" s="8"/>
    </row>
    <row r="1171" ht="15">
      <c r="C1171" s="8"/>
    </row>
  </sheetData>
  <sheetProtection/>
  <mergeCells count="17">
    <mergeCell ref="J1:M1"/>
    <mergeCell ref="J2:M2"/>
    <mergeCell ref="J3:M3"/>
    <mergeCell ref="J4:M4"/>
    <mergeCell ref="A5:J5"/>
    <mergeCell ref="A9:A10"/>
    <mergeCell ref="I9:J9"/>
    <mergeCell ref="G9:H9"/>
    <mergeCell ref="A7:J7"/>
    <mergeCell ref="I8:J8"/>
    <mergeCell ref="K9:M9"/>
    <mergeCell ref="B9:B10"/>
    <mergeCell ref="A6:J6"/>
    <mergeCell ref="F9:F10"/>
    <mergeCell ref="D9:D10"/>
    <mergeCell ref="E9:E10"/>
    <mergeCell ref="C9:C10"/>
  </mergeCells>
  <printOptions horizontalCentered="1"/>
  <pageMargins left="0.11811023622047245" right="0.07874015748031496" top="0.984251968503937" bottom="0.3937007874015748" header="0.15748031496062992" footer="0.15748031496062992"/>
  <pageSetup blackAndWhite="1" fitToHeight="11" horizontalDpi="600" verticalDpi="600" orientation="landscape" paperSize="9" scale="38" r:id="rId1"/>
  <headerFooter alignWithMargins="0">
    <oddFooter>&amp;L&amp;8D:\Arbeit\&amp;F&amp;R&amp;8&amp;P</oddFooter>
  </headerFooter>
  <rowBreaks count="4" manualBreakCount="4">
    <brk id="40" max="12" man="1"/>
    <brk id="75" max="12" man="1"/>
    <brk id="101" max="12" man="1"/>
    <brk id="11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Чарнота Сергій петрович</dc:creator>
  <cp:keywords/>
  <dc:description/>
  <cp:lastModifiedBy>Frime2</cp:lastModifiedBy>
  <cp:lastPrinted>2019-07-16T12:03:38Z</cp:lastPrinted>
  <dcterms:created xsi:type="dcterms:W3CDTF">2002-06-25T12:18:05Z</dcterms:created>
  <dcterms:modified xsi:type="dcterms:W3CDTF">2019-08-08T07:19:06Z</dcterms:modified>
  <cp:category/>
  <cp:version/>
  <cp:contentType/>
  <cp:contentStatus/>
</cp:coreProperties>
</file>