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05" windowWidth="12120" windowHeight="8715" activeTab="0"/>
  </bookViews>
  <sheets>
    <sheet name="Лист1" sheetId="1" r:id="rId1"/>
  </sheets>
  <definedNames>
    <definedName name="_xlnm.Print_Titles" localSheetId="0">'Лист1'!$9:$11</definedName>
    <definedName name="_xlnm.Print_Area" localSheetId="0">'Лист1'!$A$1:$M$213</definedName>
  </definedNames>
  <calcPr fullCalcOnLoad="1"/>
</workbook>
</file>

<file path=xl/sharedStrings.xml><?xml version="1.0" encoding="utf-8"?>
<sst xmlns="http://schemas.openxmlformats.org/spreadsheetml/2006/main" count="299" uniqueCount="246">
  <si>
    <t>НАЗВА</t>
  </si>
  <si>
    <t>ДОХОДИ</t>
  </si>
  <si>
    <t>Загальний фонд</t>
  </si>
  <si>
    <t>Інші надходження</t>
  </si>
  <si>
    <t>Спеціальний фонд</t>
  </si>
  <si>
    <t>ВИДАТКИ</t>
  </si>
  <si>
    <t>Державне управління</t>
  </si>
  <si>
    <t>Освіта</t>
  </si>
  <si>
    <t>Охорона здоров’я</t>
  </si>
  <si>
    <t>Соціальний захист та соціальне забезпечення</t>
  </si>
  <si>
    <t>Культура і містецтво</t>
  </si>
  <si>
    <t>Резервний фонд</t>
  </si>
  <si>
    <t>РАЗОМ ВИДАТКІВ ЗАГАЛЬНОГО ФОНДУ</t>
  </si>
  <si>
    <t>РАЗОМ ВИДАТКІВ СПЕЦІАЛЬНОГО ФОНДУ</t>
  </si>
  <si>
    <t>ВСЬОГО ВИДАТКІВ</t>
  </si>
  <si>
    <t>Перевищення доходів над видатками</t>
  </si>
  <si>
    <t>010000</t>
  </si>
  <si>
    <t>ВСЬОГО ДОХОДІВ</t>
  </si>
  <si>
    <t>РАЗОМ ДОХОДІВ СПЕЦІАЛЬНОГО ФОНДУ</t>
  </si>
  <si>
    <t>РАЗОМ ДОХОДІВ ЗАГАЛЬНОГО ФОНДУ</t>
  </si>
  <si>
    <t xml:space="preserve"> </t>
  </si>
  <si>
    <t>090209</t>
  </si>
  <si>
    <t>Інші пільги гром. які постражд. внаслід Чорноб катастрофи</t>
  </si>
  <si>
    <t>Фізична культура і спорт</t>
  </si>
  <si>
    <t xml:space="preserve">Інші субвенції </t>
  </si>
  <si>
    <t>250339</t>
  </si>
  <si>
    <t xml:space="preserve">Субвенція з ДБ місцевим бюджетам на заходи з енергозбереження, у т. ч.оснащення інженерних вводів засобами обліку споживання води, будівницво газопроводів і газифікацію населених пунктів </t>
  </si>
  <si>
    <t>250380</t>
  </si>
  <si>
    <t>грн.</t>
  </si>
  <si>
    <t>Внески органів місцевого самоврядування у статутні фонди суб’єктів підприємницької діяльності</t>
  </si>
  <si>
    <t>Податок на прибуток підприємств</t>
  </si>
  <si>
    <t>Субвенція з державного бюджету на фінансування у 2008 році Програм-переможців Всеукраїнського конкурсу проектів та програм розвитку місцевого самоврядування 2007 року</t>
  </si>
  <si>
    <t>250382</t>
  </si>
  <si>
    <t>Додаткова дотація з ДБ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у повному обсязі</t>
  </si>
  <si>
    <t>250319</t>
  </si>
  <si>
    <t>ВСЬОГО ДОХОДІВ ЗАГАЛЬНОГО ФОНДУ БЕЗ УРАХУВАННЯ ТРАНСФЕРТІВ</t>
  </si>
  <si>
    <t>Офіційні трансферти</t>
  </si>
  <si>
    <t>РАЗОМ ТРАНСФЕРТИ</t>
  </si>
  <si>
    <t xml:space="preserve">Код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</si>
  <si>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</si>
  <si>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250388</t>
  </si>
  <si>
    <t>Надходження від орендної плати за користування цілісним майновим комплексом та іншим державним майном</t>
  </si>
  <si>
    <t>Надходження від плати за послуги, що надаються бюджетними установами згідно із законодавством</t>
  </si>
  <si>
    <t>Податок на прибуток підприємств та фінансових установ комунальної власності</t>
  </si>
  <si>
    <t>Надходження від орендної плати за користування цілісним майновим комплексом та іншим майном, що перебуває в комунальній власності</t>
  </si>
  <si>
    <t>Плата за послуги, що надаються бюджетними установами згідно з їх основною діяльністю</t>
  </si>
  <si>
    <t>Групи централізованого господарського обслуговування </t>
  </si>
  <si>
    <t>080300</t>
  </si>
  <si>
    <t>080600</t>
  </si>
  <si>
    <t>Поліклініки і амбулаторії (крім спеціалізованих поліклінік та загальних і спеціалізованих стоматологічних поліклінік) </t>
  </si>
  <si>
    <t>Фельдшерсько-акушерські пункти </t>
  </si>
  <si>
    <t>Проведення навчально-тренувальних зборів і змагань з неолімпійських видів спорту</t>
  </si>
  <si>
    <t>Податок на доходи фізичних осіб, що сплачується фізичними особами за результатами річного декларування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</si>
  <si>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</si>
  <si>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Податок на доходи фізичних осіб, що сплачується податковими агентами, із доходів платника податку інших ніж заробітна плата</t>
  </si>
  <si>
    <t>250354</t>
  </si>
  <si>
    <t>Власні надходження бюджетних установ</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</si>
  <si>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</si>
  <si>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 </t>
  </si>
  <si>
    <t>Податок на доходи фізичних осіб з грошового забезпечення, грошових винагород та інших виплат , одержаних військовослужбовцями та особами для рядового і начальницького складу, що сплачується податковими агентами</t>
  </si>
  <si>
    <t>Освітня субвенція з державного бюджету місцевим бюджетам</t>
  </si>
  <si>
    <t>Медична субвенція з державного бюджету місцевим бюджетам</t>
  </si>
  <si>
    <t>Плата за надання адміністративних послуг</t>
  </si>
  <si>
    <t>250366</t>
  </si>
  <si>
    <t>Субвенція з місцевого бюджету державному бюджету на здійснення заходів щодо соціально-економічного розвитку окремих територій</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</si>
  <si>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</si>
  <si>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</si>
  <si>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0100</t>
  </si>
  <si>
    <t>1000</t>
  </si>
  <si>
    <t>1020</t>
  </si>
  <si>
    <t>1090</t>
  </si>
  <si>
    <t>2000</t>
  </si>
  <si>
    <t>2010</t>
  </si>
  <si>
    <t>Багатопрофільна стаціонарна медична допомога населенню</t>
  </si>
  <si>
    <t>3000</t>
  </si>
  <si>
    <t>4000</t>
  </si>
  <si>
    <t>4030</t>
  </si>
  <si>
    <t>4060</t>
  </si>
  <si>
    <t>5000</t>
  </si>
  <si>
    <t>5012</t>
  </si>
  <si>
    <t xml:space="preserve">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   </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</si>
  <si>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</si>
  <si>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Затверджений план на 2018 рік</t>
  </si>
  <si>
    <t>Затверджений план з урахуванням змін на 2018 рік</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</si>
  <si>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</si>
  <si>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</si>
  <si>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</si>
  <si>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природного газу</t>
  </si>
  <si>
    <t>Рентна плата за користування надрами для видобування газового конденсату</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</si>
  <si>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</si>
  <si>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</si>
  <si>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</si>
  <si>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</si>
  <si>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</si>
  <si>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</si>
  <si>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</si>
  <si>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</si>
  <si>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</si>
  <si>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</si>
  <si>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</si>
  <si>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</si>
  <si>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</si>
  <si>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</si>
  <si>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</si>
  <si>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</si>
  <si>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</si>
  <si>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</si>
  <si>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</si>
  <si>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Інші податки та збори</t>
  </si>
  <si>
    <t>Плата за надання інших адміністративних послуг</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</si>
  <si>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</si>
  <si>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</si>
  <si>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</si>
  <si>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</si>
  <si>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Субвенція з місцевого бюджету за рахунок залишку коштів освітньої субвенції, що утворився на початок бюджетного періоду </t>
  </si>
  <si>
    <t>Субвенція з місцевого бюджету за рахунок залишку коштів медичної субвенції, що утворився на початок бюджетного періоду (передані з районного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</si>
  <si>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</si>
  <si>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виконання інвестиційних проектів</t>
  </si>
  <si>
    <t>Інші субвенції з місцевого бюджету</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</si>
  <si>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 - на капітальний ремонт огороджувальних конструкцій Ново-Іванівського будинку культури Коломацького району Харківської області (передані з районного бюджету)</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</si>
  <si>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</si>
  <si>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</si>
  <si>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Пальне</t>
  </si>
  <si>
    <t>Транспортний податок з фізичних осіб</t>
  </si>
  <si>
    <t>Адміністративні штрафи та інші санкції</t>
  </si>
  <si>
    <t>Інші неподаткові надходження</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</si>
  <si>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</si>
  <si>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t>
  </si>
  <si>
    <t>1010</t>
  </si>
  <si>
    <t>Надання дошкільної освіти</t>
  </si>
  <si>
    <t>1100</t>
  </si>
  <si>
    <t>Надання спеціальної освіти школами естетичного виховання (музичними, художніми, хореографічними, театральними, хоровими, мистецькими)</t>
  </si>
  <si>
    <t>1150</t>
  </si>
  <si>
    <t xml:space="preserve">Методичне забезпечення діяльності навчальних закладів </t>
  </si>
  <si>
    <t>1161</t>
  </si>
  <si>
    <t>Забезпечення діяльності інших закладів у сфері освіти</t>
  </si>
  <si>
    <t>1162</t>
  </si>
  <si>
    <t>Інші програми та заходи у сфері освіти</t>
  </si>
  <si>
    <t>2111</t>
  </si>
  <si>
    <t>Первинна медична допомога населенню, що надається центрами первинної медичної медико-санітарної( допомоги)</t>
  </si>
  <si>
    <t>2144</t>
  </si>
  <si>
    <t>Централізовані заходи з лікування хворих на цукровий та нецукровий діабет</t>
  </si>
  <si>
    <t>2146</t>
  </si>
  <si>
    <t>Відшкодування вартості лікарських засобів для лікування окремих захворювань</t>
  </si>
  <si>
    <t>3210</t>
  </si>
  <si>
    <t>Організація та проведення громадських робіт</t>
  </si>
  <si>
    <t>3241</t>
  </si>
  <si>
    <t>Забезпечення діяльності інших закладів у сфері соціального захисту і соціального забезпечення</t>
  </si>
  <si>
    <t>3242</t>
  </si>
  <si>
    <t>Інші заходи у сфері соціального захисту і соціального забезпечення</t>
  </si>
  <si>
    <t>Забезпечення діяльності бібліотек</t>
  </si>
  <si>
    <t>Забезпечення діяльності палаців i будинків культури, клубів, центрів дозвілля та iнших клубних закладів</t>
  </si>
  <si>
    <t>4081</t>
  </si>
  <si>
    <t>Забезпечення діяльності  iнших закладів в галузі культури і мистецтва</t>
  </si>
  <si>
    <t>4082</t>
  </si>
  <si>
    <t>Інші заходи в галузі культури і мистецтва</t>
  </si>
  <si>
    <t>6000</t>
  </si>
  <si>
    <t>Житлово-комунальне господарство</t>
  </si>
  <si>
    <t>6013</t>
  </si>
  <si>
    <t>6030</t>
  </si>
  <si>
    <t>6071</t>
  </si>
  <si>
    <t>Забезпечення діяльності водопровідно-каналізаційного господарства</t>
  </si>
  <si>
    <t>Організація благоустрою населених пунктів</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</si>
  <si>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</si>
  <si>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7000</t>
  </si>
  <si>
    <t>Економічна діяльність</t>
  </si>
  <si>
    <t>7368</t>
  </si>
  <si>
    <t>7370</t>
  </si>
  <si>
    <t>7442</t>
  </si>
  <si>
    <t>7691</t>
  </si>
  <si>
    <t>Виконання інвестиційних проектів за рахунок субвенцій з інших бюджетів</t>
  </si>
  <si>
    <t>Реалізація інших заходів щодо соціально-економічного розвитку територій</t>
  </si>
  <si>
    <t>Утримання та розвиток інших об’єктів транспортної інфраструктури</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</si>
  <si>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</si>
  <si>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8700</t>
  </si>
  <si>
    <t>9410</t>
  </si>
  <si>
    <t>9770</t>
  </si>
  <si>
    <t xml:space="preserve">Субвенція з місцевого бюджету на здійснення переданих видатків у сфері охорони здоров’я за рахунок коштів медичної субвенції </t>
  </si>
  <si>
    <t>8311</t>
  </si>
  <si>
    <t>Охорона та раціональне використання природних ресурсів</t>
  </si>
  <si>
    <t>Акцизний податок з ввезених на митну територію України підакцизних товарів (продукції) </t>
  </si>
  <si>
    <t>Акцизний податок з вироблених в Україні підакцизних товарів (продукції)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</si>
  <si>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</si>
  <si>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Інші джерела власних надходжень бюджетних установ  </t>
  </si>
  <si>
    <t>Державне мито, пов’язане з видачею та оформленням закордонних паспортів (посвідок) та паспортів громадян України</t>
  </si>
  <si>
    <t>Плата за оренду майна в бюджетних установах</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</si>
  <si>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</si>
  <si>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</si>
  <si>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Нерозподілені видатки</t>
  </si>
  <si>
    <t>План на вказаний період</t>
  </si>
  <si>
    <t>Виконано за звітний період</t>
  </si>
  <si>
    <t>до вказаного періоду</t>
  </si>
  <si>
    <t xml:space="preserve"> про виконання селищного бюджету Коломацької селищної ради</t>
  </si>
  <si>
    <t>% виконання</t>
  </si>
  <si>
    <t xml:space="preserve"> +/- відхилення </t>
  </si>
  <si>
    <t>до плану на 2018 рік з урахуванням змін</t>
  </si>
  <si>
    <t>на вказаний період</t>
  </si>
  <si>
    <t xml:space="preserve">                                                                                            ЗВІТ                                                                        </t>
  </si>
  <si>
    <t>Відповідний період 2017 року</t>
  </si>
  <si>
    <t>Надходження</t>
  </si>
  <si>
    <t>%</t>
  </si>
  <si>
    <t>Різниця з відповідними надходженнями 2018 року</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</si>
  <si>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</si>
  <si>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земелі</t>
  </si>
  <si>
    <t>ВСЬОГО ДОХОДІВ СПЕЦІАЛЬНОГО ФОНДУ БЕЗ УРАХУВАННЯ ТРАНСФЕРТІВ</t>
  </si>
  <si>
    <t xml:space="preserve">Державне мито, не віднесене до інших категорій </t>
  </si>
  <si>
    <t>Субвенція з державного бюджету місцевим бюджетам на формування інфраструктури об'єднаних територіальних громад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</si>
  <si>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</si>
  <si>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</si>
  <si>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</si>
  <si>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7322</t>
  </si>
  <si>
    <t>Будівництво медичних установ та закладів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</si>
  <si>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</si>
  <si>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</si>
  <si>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</si>
  <si>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7362</t>
  </si>
  <si>
    <t>Виконання інвестиційних проектів в рамках формування інфраструктури об`єднаних територіальних громад</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</si>
  <si>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</si>
  <si>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7680</t>
  </si>
  <si>
    <t>Членські внески до асоціацій органів місцевого самовряування</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</si>
  <si>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</si>
  <si>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</si>
  <si>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7130</t>
  </si>
  <si>
    <t>Здійснення заходів із землеустрою</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</si>
  <si>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</si>
  <si>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 на будівництво амбулаторії загальної практики сімейної  медицини за адресою: вул. Пушкіна, 17а, с. Шелестове, Коломацький район, Харківська область </t>
  </si>
  <si>
    <t>7461</t>
  </si>
  <si>
    <t>7462</t>
  </si>
  <si>
    <t>Утримання та розвиток автомобільних доріг та дорожньої інфраструктури за рахунок коштів місцевого бюджету</t>
  </si>
  <si>
    <t>Утримання та розвиток автомобільних доріг та дорожньої інфраструктури за рахунок субвенції з державного бюджету (на капітальний ремонт дороги по вулиці Зерновій в с. Шелестове Коломацького району Харківської області)</t>
  </si>
  <si>
    <t>Субвенція з місцевого бюджету на співфінансування інвестиційних проектів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</si>
  <si>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кінець 2017 року</t>
  </si>
  <si>
    <t>Надходження бюджетних установ від реалізації в установленому порядку майна (крім нерухомого майна)</t>
  </si>
  <si>
    <t>за  2018 рік</t>
  </si>
  <si>
    <t>7363</t>
  </si>
  <si>
    <t xml:space="preserve">Виконання інвестиційних проектів в рамках здійснення заходів щодо соціально-економічного розвитку окремих територій </t>
  </si>
  <si>
    <t>Податки та збори, не віднесені до інших категорій</t>
  </si>
  <si>
    <t>19090000</t>
  </si>
  <si>
    <t>19090100</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</si>
  <si>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</si>
  <si>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Додаток</t>
  </si>
  <si>
    <t>Коломацької селищної ради</t>
  </si>
  <si>
    <t>до рішення XIII сесії VIII скликання</t>
  </si>
  <si>
    <t>Секретар селищної ради</t>
  </si>
  <si>
    <t>О.П. Обихвост</t>
  </si>
  <si>
    <t>№ 2 від 31.01.2019 року</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</si>
</sst>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
    <numFmt numFmtId="186" formatCode="[$-FC19]d\ mmmm\ yyyy\ &quot;г.&quot;"/>
  </numFmts>
  <fonts count="48">
    <font>
      <sz val="12"/>
      <name val="Arial Cyr"/>
      <family val="0"/>
    </font>
    <font>
      <sz val="14"/>
      <name val="Arial Cyr"/>
      <family val="2"/>
    </font>
    <font>
      <u val="single"/>
      <sz val="9"/>
      <color indexed="12"/>
      <name val="Arial Cyr"/>
      <family val="0"/>
    </font>
    <font>
      <u val="single"/>
      <sz val="9"/>
      <color indexed="36"/>
      <name val="Arial Cyr"/>
      <family val="0"/>
    </font>
    <font>
      <sz val="12"/>
      <name val="Arial"/>
      <family val="2"/>
    </font>
    <font>
      <sz val="14"/>
      <name val="Arial"/>
      <family val="2"/>
    </font>
    <font>
      <sz val="10"/>
      <name val="Arial Cyr"/>
      <family val="0"/>
    </font>
    <font>
      <sz val="12"/>
      <color indexed="10"/>
      <name val="Arial Cyr"/>
      <family val="0"/>
    </font>
    <font>
      <b/>
      <sz val="14"/>
      <name val="Arial"/>
      <family val="2"/>
    </font>
    <font>
      <b/>
      <i/>
      <sz val="14"/>
      <name val="Arial"/>
      <family val="2"/>
    </font>
    <font>
      <b/>
      <sz val="14"/>
      <name val="Arial Cyr"/>
      <family val="0"/>
    </font>
    <font>
      <sz val="14"/>
      <color indexed="10"/>
      <name val="Arial"/>
      <family val="2"/>
    </font>
    <font>
      <sz val="14"/>
      <color indexed="10"/>
      <name val="Arial Cyr"/>
      <family val="0"/>
    </font>
    <font>
      <sz val="10"/>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116">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xf>
    <xf numFmtId="0" fontId="5"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7" fillId="0" borderId="0" xfId="0" applyFont="1" applyAlignment="1" applyProtection="1">
      <alignment/>
      <protection locked="0"/>
    </xf>
    <xf numFmtId="180" fontId="5" fillId="33" borderId="10" xfId="0" applyNumberFormat="1" applyFont="1" applyFill="1" applyBorder="1" applyAlignment="1" applyProtection="1">
      <alignment horizontal="right"/>
      <protection/>
    </xf>
    <xf numFmtId="3" fontId="5" fillId="33" borderId="10" xfId="0" applyNumberFormat="1" applyFont="1" applyFill="1" applyBorder="1" applyAlignment="1" applyProtection="1">
      <alignment horizontal="right"/>
      <protection/>
    </xf>
    <xf numFmtId="0" fontId="5" fillId="0" borderId="10" xfId="0" applyFont="1" applyBorder="1" applyAlignment="1" applyProtection="1">
      <alignment horizontal="center" vertical="center"/>
      <protection locked="0"/>
    </xf>
    <xf numFmtId="3" fontId="5" fillId="0" borderId="10" xfId="0" applyNumberFormat="1" applyFont="1" applyBorder="1" applyAlignment="1" applyProtection="1">
      <alignment horizontal="right"/>
      <protection locked="0"/>
    </xf>
    <xf numFmtId="3" fontId="5" fillId="0" borderId="10" xfId="0" applyNumberFormat="1" applyFont="1" applyBorder="1" applyAlignment="1">
      <alignment/>
    </xf>
    <xf numFmtId="0" fontId="1" fillId="0" borderId="0" xfId="0" applyFont="1" applyAlignment="1" applyProtection="1">
      <alignment/>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top"/>
      <protection locked="0"/>
    </xf>
    <xf numFmtId="0" fontId="8" fillId="0" borderId="10" xfId="0" applyFont="1" applyBorder="1" applyAlignment="1" applyProtection="1">
      <alignment horizontal="center" vertical="center" wrapText="1"/>
      <protection locked="0"/>
    </xf>
    <xf numFmtId="180" fontId="5" fillId="0" borderId="10" xfId="0" applyNumberFormat="1" applyFont="1" applyBorder="1" applyAlignment="1" applyProtection="1">
      <alignment vertical="top"/>
      <protection locked="0"/>
    </xf>
    <xf numFmtId="0" fontId="9"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vertical="center" wrapText="1"/>
      <protection locked="0"/>
    </xf>
    <xf numFmtId="0" fontId="5" fillId="0" borderId="10" xfId="0" applyFont="1" applyBorder="1" applyAlignment="1">
      <alignment vertical="center" wrapText="1"/>
    </xf>
    <xf numFmtId="3" fontId="1" fillId="0" borderId="10" xfId="0" applyNumberFormat="1" applyFont="1" applyBorder="1" applyAlignment="1">
      <alignment/>
    </xf>
    <xf numFmtId="0" fontId="5" fillId="0" borderId="10" xfId="0" applyFont="1" applyBorder="1" applyAlignment="1" applyProtection="1">
      <alignment vertical="center" wrapText="1"/>
      <protection locked="0"/>
    </xf>
    <xf numFmtId="0" fontId="8" fillId="0" borderId="10" xfId="0" applyFont="1" applyBorder="1" applyAlignment="1">
      <alignment vertical="center" wrapText="1"/>
    </xf>
    <xf numFmtId="0" fontId="8" fillId="0" borderId="10" xfId="0" applyFont="1" applyBorder="1" applyAlignment="1" applyProtection="1">
      <alignment vertical="center"/>
      <protection locked="0"/>
    </xf>
    <xf numFmtId="0" fontId="10" fillId="0" borderId="10" xfId="0" applyFont="1" applyFill="1" applyBorder="1" applyAlignment="1">
      <alignment vertical="center" wrapText="1"/>
    </xf>
    <xf numFmtId="0" fontId="1" fillId="0" borderId="10" xfId="0" applyFont="1" applyFill="1" applyBorder="1" applyAlignment="1">
      <alignment horizontal="left" wrapText="1"/>
    </xf>
    <xf numFmtId="0" fontId="1" fillId="0" borderId="10" xfId="0" applyFont="1" applyFill="1" applyBorder="1" applyAlignment="1">
      <alignment vertical="center" wrapText="1"/>
    </xf>
    <xf numFmtId="0" fontId="1" fillId="34" borderId="10" xfId="0" applyFont="1" applyFill="1" applyBorder="1" applyAlignment="1">
      <alignment vertical="center" wrapText="1"/>
    </xf>
    <xf numFmtId="0" fontId="5" fillId="0" borderId="10" xfId="0" applyFont="1" applyBorder="1" applyAlignment="1">
      <alignment vertical="center"/>
    </xf>
    <xf numFmtId="0" fontId="8" fillId="0" borderId="10" xfId="0" applyFont="1" applyBorder="1" applyAlignment="1">
      <alignment vertical="center"/>
    </xf>
    <xf numFmtId="3" fontId="11" fillId="0" borderId="10" xfId="0" applyNumberFormat="1" applyFont="1" applyBorder="1" applyAlignment="1" applyProtection="1">
      <alignment horizontal="right"/>
      <protection locked="0"/>
    </xf>
    <xf numFmtId="0" fontId="12" fillId="0" borderId="0" xfId="0" applyFont="1" applyAlignment="1" applyProtection="1">
      <alignment/>
      <protection locked="0"/>
    </xf>
    <xf numFmtId="0" fontId="5" fillId="0" borderId="10" xfId="0" applyFont="1" applyBorder="1" applyAlignment="1" applyProtection="1">
      <alignment vertical="center"/>
      <protection locked="0"/>
    </xf>
    <xf numFmtId="0" fontId="8" fillId="0" borderId="10" xfId="0" applyFont="1" applyBorder="1" applyAlignment="1" applyProtection="1">
      <alignment horizontal="left" vertical="center" wrapText="1"/>
      <protection locked="0"/>
    </xf>
    <xf numFmtId="3" fontId="8" fillId="33" borderId="10" xfId="0" applyNumberFormat="1" applyFont="1" applyFill="1" applyBorder="1" applyAlignment="1" applyProtection="1">
      <alignment horizontal="right"/>
      <protection/>
    </xf>
    <xf numFmtId="0" fontId="1" fillId="0" borderId="10" xfId="0" applyFont="1" applyBorder="1" applyAlignment="1">
      <alignment vertical="center" wrapText="1"/>
    </xf>
    <xf numFmtId="3" fontId="8" fillId="33" borderId="10" xfId="0" applyNumberFormat="1" applyFont="1" applyFill="1" applyBorder="1" applyAlignment="1" applyProtection="1">
      <alignment horizontal="right"/>
      <protection locked="0"/>
    </xf>
    <xf numFmtId="0" fontId="10" fillId="0" borderId="0" xfId="0" applyFont="1" applyAlignment="1" applyProtection="1">
      <alignment/>
      <protection locked="0"/>
    </xf>
    <xf numFmtId="0" fontId="8" fillId="0" borderId="10" xfId="0" applyFont="1" applyBorder="1" applyAlignment="1" applyProtection="1">
      <alignment horizontal="center" vertical="top"/>
      <protection locked="0"/>
    </xf>
    <xf numFmtId="0" fontId="1" fillId="0" borderId="10" xfId="0" applyFont="1" applyBorder="1" applyAlignment="1">
      <alignment vertical="center"/>
    </xf>
    <xf numFmtId="0" fontId="1" fillId="0" borderId="10" xfId="0" applyNumberFormat="1" applyFont="1" applyBorder="1" applyAlignment="1">
      <alignment vertical="center" wrapText="1"/>
    </xf>
    <xf numFmtId="0" fontId="10" fillId="0" borderId="10" xfId="0" applyFont="1" applyBorder="1" applyAlignment="1">
      <alignment vertical="center" wrapText="1"/>
    </xf>
    <xf numFmtId="49" fontId="8" fillId="0" borderId="10"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2" fontId="5" fillId="0" borderId="10" xfId="0" applyNumberFormat="1" applyFont="1" applyBorder="1" applyAlignment="1">
      <alignment vertical="center" wrapText="1"/>
    </xf>
    <xf numFmtId="0" fontId="10" fillId="0" borderId="10" xfId="53" applyFont="1" applyFill="1" applyBorder="1" applyAlignment="1" applyProtection="1">
      <alignment vertical="center" wrapText="1"/>
      <protection/>
    </xf>
    <xf numFmtId="0" fontId="5" fillId="0" borderId="10" xfId="0" applyFont="1" applyBorder="1" applyAlignment="1" applyProtection="1">
      <alignment horizontal="left" vertical="top" wrapText="1"/>
      <protection locked="0"/>
    </xf>
    <xf numFmtId="0" fontId="5" fillId="0" borderId="10" xfId="0" applyNumberFormat="1"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0" xfId="0" applyFont="1" applyBorder="1" applyAlignment="1" applyProtection="1">
      <alignment wrapText="1"/>
      <protection locked="0"/>
    </xf>
    <xf numFmtId="0" fontId="1" fillId="0" borderId="10" xfId="53" applyFont="1" applyFill="1" applyBorder="1" applyAlignment="1" applyProtection="1">
      <alignment vertical="center" wrapText="1"/>
      <protection/>
    </xf>
    <xf numFmtId="180" fontId="8" fillId="33" borderId="10" xfId="0" applyNumberFormat="1" applyFont="1" applyFill="1" applyBorder="1" applyAlignment="1" applyProtection="1">
      <alignment horizontal="right"/>
      <protection/>
    </xf>
    <xf numFmtId="0" fontId="5" fillId="0" borderId="0" xfId="0" applyFont="1" applyAlignment="1" applyProtection="1">
      <alignment horizontal="center"/>
      <protection locked="0"/>
    </xf>
    <xf numFmtId="0" fontId="5" fillId="0" borderId="0" xfId="0" applyFont="1" applyAlignment="1" applyProtection="1">
      <alignment vertical="center"/>
      <protection locked="0"/>
    </xf>
    <xf numFmtId="0" fontId="11" fillId="0" borderId="0" xfId="0" applyFont="1" applyAlignment="1" applyProtection="1">
      <alignment/>
      <protection locked="0"/>
    </xf>
    <xf numFmtId="0" fontId="1" fillId="0" borderId="0" xfId="0" applyFont="1" applyAlignment="1" applyProtection="1">
      <alignment horizontal="center"/>
      <protection locked="0"/>
    </xf>
    <xf numFmtId="0" fontId="12" fillId="0" borderId="0" xfId="0" applyFont="1" applyAlignment="1" applyProtection="1">
      <alignment/>
      <protection locked="0"/>
    </xf>
    <xf numFmtId="0" fontId="0" fillId="0" borderId="10" xfId="0" applyFont="1" applyBorder="1"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3" fontId="1" fillId="0" borderId="10" xfId="0" applyNumberFormat="1" applyFont="1" applyBorder="1" applyAlignment="1" applyProtection="1">
      <alignment/>
      <protection locked="0"/>
    </xf>
    <xf numFmtId="3" fontId="1" fillId="33" borderId="10" xfId="0" applyNumberFormat="1" applyFont="1" applyFill="1" applyBorder="1" applyAlignment="1" applyProtection="1">
      <alignment/>
      <protection locked="0"/>
    </xf>
    <xf numFmtId="180" fontId="5" fillId="0" borderId="10" xfId="0" applyNumberFormat="1" applyFont="1" applyFill="1" applyBorder="1" applyAlignment="1" applyProtection="1">
      <alignment vertical="top"/>
      <protection/>
    </xf>
    <xf numFmtId="0" fontId="1" fillId="0" borderId="10" xfId="0" applyFont="1" applyFill="1" applyBorder="1" applyAlignment="1" applyProtection="1">
      <alignment/>
      <protection locked="0"/>
    </xf>
    <xf numFmtId="3" fontId="10" fillId="33" borderId="10" xfId="0" applyNumberFormat="1" applyFont="1" applyFill="1" applyBorder="1" applyAlignment="1" applyProtection="1">
      <alignment/>
      <protection locked="0"/>
    </xf>
    <xf numFmtId="180" fontId="1" fillId="33" borderId="10" xfId="0" applyNumberFormat="1" applyFont="1" applyFill="1" applyBorder="1" applyAlignment="1" applyProtection="1">
      <alignment/>
      <protection locked="0"/>
    </xf>
    <xf numFmtId="180" fontId="10" fillId="33" borderId="10" xfId="0" applyNumberFormat="1" applyFont="1" applyFill="1" applyBorder="1" applyAlignment="1" applyProtection="1">
      <alignment/>
      <protection locked="0"/>
    </xf>
    <xf numFmtId="3" fontId="8" fillId="0" borderId="10" xfId="0" applyNumberFormat="1" applyFont="1" applyBorder="1" applyAlignment="1" applyProtection="1">
      <alignment horizontal="right"/>
      <protection locked="0"/>
    </xf>
    <xf numFmtId="3" fontId="8" fillId="0" borderId="10" xfId="0" applyNumberFormat="1" applyFont="1" applyFill="1" applyBorder="1" applyAlignment="1" applyProtection="1">
      <alignment horizontal="right"/>
      <protection/>
    </xf>
    <xf numFmtId="3" fontId="5" fillId="0" borderId="10" xfId="0" applyNumberFormat="1" applyFont="1" applyFill="1" applyBorder="1" applyAlignment="1" applyProtection="1">
      <alignment horizontal="right"/>
      <protection/>
    </xf>
    <xf numFmtId="4" fontId="1" fillId="0" borderId="10" xfId="0" applyNumberFormat="1" applyFont="1" applyBorder="1" applyAlignment="1">
      <alignment/>
    </xf>
    <xf numFmtId="4" fontId="5" fillId="33" borderId="10" xfId="0" applyNumberFormat="1" applyFont="1" applyFill="1" applyBorder="1" applyAlignment="1" applyProtection="1">
      <alignment horizontal="right"/>
      <protection/>
    </xf>
    <xf numFmtId="0" fontId="10" fillId="0" borderId="10" xfId="0" applyFont="1" applyFill="1" applyBorder="1" applyAlignment="1">
      <alignment vertical="top" wrapText="1"/>
    </xf>
    <xf numFmtId="3" fontId="1" fillId="0" borderId="10" xfId="54" applyNumberFormat="1" applyFont="1" applyBorder="1">
      <alignment/>
      <protection/>
    </xf>
    <xf numFmtId="0" fontId="0" fillId="0" borderId="10" xfId="0" applyFont="1" applyBorder="1" applyAlignment="1" applyProtection="1">
      <alignment/>
      <protection locked="0"/>
    </xf>
    <xf numFmtId="3" fontId="10" fillId="33" borderId="10" xfId="0" applyNumberFormat="1" applyFont="1" applyFill="1" applyBorder="1" applyAlignment="1" applyProtection="1">
      <alignment horizontal="right"/>
      <protection/>
    </xf>
    <xf numFmtId="0" fontId="0" fillId="0" borderId="0" xfId="0" applyFont="1" applyAlignment="1" applyProtection="1">
      <alignment/>
      <protection locked="0"/>
    </xf>
    <xf numFmtId="180" fontId="5" fillId="0" borderId="10" xfId="0" applyNumberFormat="1" applyFont="1" applyFill="1" applyBorder="1" applyAlignment="1" applyProtection="1">
      <alignment horizontal="right"/>
      <protection/>
    </xf>
    <xf numFmtId="3" fontId="1" fillId="0" borderId="10" xfId="0" applyNumberFormat="1" applyFont="1" applyFill="1" applyBorder="1" applyAlignment="1" applyProtection="1">
      <alignment/>
      <protection locked="0"/>
    </xf>
    <xf numFmtId="180" fontId="1" fillId="0" borderId="10" xfId="0" applyNumberFormat="1" applyFont="1" applyFill="1" applyBorder="1" applyAlignment="1" applyProtection="1">
      <alignment/>
      <protection locked="0"/>
    </xf>
    <xf numFmtId="3" fontId="10" fillId="0" borderId="10" xfId="54" applyNumberFormat="1" applyFont="1" applyBorder="1">
      <alignment/>
      <protection/>
    </xf>
    <xf numFmtId="3" fontId="10" fillId="0" borderId="10" xfId="0" applyNumberFormat="1" applyFont="1" applyBorder="1" applyAlignment="1" applyProtection="1">
      <alignment/>
      <protection locked="0"/>
    </xf>
    <xf numFmtId="0" fontId="1" fillId="0" borderId="10" xfId="0" applyFont="1" applyBorder="1" applyAlignment="1">
      <alignment/>
    </xf>
    <xf numFmtId="0" fontId="1" fillId="0" borderId="10" xfId="0" applyFont="1" applyBorder="1" applyAlignment="1">
      <alignment wrapText="1"/>
    </xf>
    <xf numFmtId="3" fontId="0" fillId="0" borderId="0" xfId="0" applyNumberFormat="1" applyFont="1" applyAlignment="1" applyProtection="1">
      <alignment/>
      <protection locked="0"/>
    </xf>
    <xf numFmtId="3" fontId="1" fillId="0" borderId="10" xfId="0" applyNumberFormat="1" applyFont="1" applyBorder="1" applyAlignment="1">
      <alignment wrapText="1"/>
    </xf>
    <xf numFmtId="3" fontId="1" fillId="0" borderId="10" xfId="57" applyNumberFormat="1" applyFont="1" applyBorder="1">
      <alignment/>
      <protection/>
    </xf>
    <xf numFmtId="3" fontId="5" fillId="0" borderId="10" xfId="56" applyNumberFormat="1" applyFont="1" applyBorder="1">
      <alignment/>
      <protection/>
    </xf>
    <xf numFmtId="1" fontId="8" fillId="0" borderId="10" xfId="56" applyNumberFormat="1" applyFont="1" applyBorder="1" applyAlignment="1">
      <alignment vertical="center"/>
      <protection/>
    </xf>
    <xf numFmtId="3" fontId="8" fillId="0" borderId="10" xfId="0" applyNumberFormat="1" applyFont="1" applyBorder="1" applyAlignment="1" applyProtection="1">
      <alignment vertical="center"/>
      <protection locked="0"/>
    </xf>
    <xf numFmtId="3" fontId="8" fillId="0" borderId="10" xfId="56" applyNumberFormat="1" applyFont="1" applyBorder="1" applyAlignment="1">
      <alignment vertical="center"/>
      <protection/>
    </xf>
    <xf numFmtId="0" fontId="10" fillId="0" borderId="0" xfId="0" applyFont="1" applyAlignment="1" applyProtection="1">
      <alignment vertical="center"/>
      <protection locked="0"/>
    </xf>
    <xf numFmtId="1" fontId="5" fillId="0" borderId="10" xfId="56" applyNumberFormat="1" applyFont="1" applyBorder="1" applyAlignment="1">
      <alignment vertical="center"/>
      <protection/>
    </xf>
    <xf numFmtId="0" fontId="1" fillId="0" borderId="0" xfId="0" applyFont="1" applyAlignment="1" applyProtection="1">
      <alignment vertical="center"/>
      <protection locked="0"/>
    </xf>
    <xf numFmtId="3" fontId="5" fillId="0" borderId="10" xfId="0" applyNumberFormat="1" applyFont="1" applyBorder="1" applyAlignment="1" applyProtection="1">
      <alignment/>
      <protection locked="0"/>
    </xf>
    <xf numFmtId="3" fontId="5" fillId="0" borderId="10" xfId="0" applyNumberFormat="1" applyFont="1" applyBorder="1" applyAlignment="1">
      <alignment/>
    </xf>
    <xf numFmtId="3" fontId="5" fillId="0" borderId="10" xfId="56" applyNumberFormat="1" applyFont="1" applyBorder="1" applyAlignment="1">
      <alignment/>
      <protection/>
    </xf>
    <xf numFmtId="3" fontId="1" fillId="33" borderId="10" xfId="0" applyNumberFormat="1" applyFont="1" applyFill="1" applyBorder="1" applyAlignment="1" applyProtection="1">
      <alignment/>
      <protection locked="0"/>
    </xf>
    <xf numFmtId="180" fontId="1" fillId="33" borderId="10" xfId="0" applyNumberFormat="1" applyFont="1" applyFill="1" applyBorder="1" applyAlignment="1" applyProtection="1">
      <alignment/>
      <protection locked="0"/>
    </xf>
    <xf numFmtId="3" fontId="5" fillId="0" borderId="10" xfId="55" applyNumberFormat="1" applyFont="1" applyBorder="1">
      <alignment/>
      <protection/>
    </xf>
    <xf numFmtId="0" fontId="8" fillId="0" borderId="10" xfId="0" applyFont="1" applyBorder="1" applyAlignment="1">
      <alignment wrapText="1"/>
    </xf>
    <xf numFmtId="0" fontId="8" fillId="0" borderId="10" xfId="0" applyFont="1" applyFill="1" applyBorder="1" applyAlignment="1" applyProtection="1">
      <alignment vertical="center" wrapText="1"/>
      <protection hidden="1"/>
    </xf>
    <xf numFmtId="0" fontId="5" fillId="0" borderId="10" xfId="0" applyFont="1" applyFill="1" applyBorder="1" applyAlignment="1" applyProtection="1">
      <alignment vertical="center" wrapText="1"/>
      <protection hidden="1"/>
    </xf>
    <xf numFmtId="0" fontId="5" fillId="0" borderId="10" xfId="0" applyFont="1" applyBorder="1" applyAlignment="1" applyProtection="1">
      <alignment horizontal="left" vertical="center" wrapText="1"/>
      <protection locked="0"/>
    </xf>
    <xf numFmtId="0" fontId="1" fillId="0" borderId="10" xfId="0" applyFont="1" applyFill="1" applyBorder="1" applyAlignment="1">
      <alignment vertical="center" wrapText="1"/>
    </xf>
    <xf numFmtId="0" fontId="1" fillId="0" borderId="10" xfId="0" applyNumberFormat="1" applyFont="1" applyFill="1" applyBorder="1" applyAlignment="1">
      <alignment vertical="center" wrapText="1"/>
    </xf>
    <xf numFmtId="2" fontId="5" fillId="0" borderId="10" xfId="0" applyNumberFormat="1" applyFont="1" applyBorder="1" applyAlignment="1">
      <alignment/>
    </xf>
    <xf numFmtId="0" fontId="1" fillId="0" borderId="10" xfId="0" applyFont="1" applyBorder="1" applyAlignment="1" applyProtection="1">
      <alignment horizontal="center"/>
      <protection locked="0"/>
    </xf>
    <xf numFmtId="0" fontId="5" fillId="0" borderId="10" xfId="0"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0" fillId="0" borderId="0" xfId="0" applyAlignment="1" applyProtection="1">
      <alignment horizontal="right"/>
      <protection locked="0"/>
    </xf>
    <xf numFmtId="0" fontId="0" fillId="0" borderId="0" xfId="0" applyBorder="1" applyAlignment="1" applyProtection="1">
      <alignment horizontal="center"/>
      <protection locked="0"/>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8" xfId="53"/>
    <cellStyle name="Обычный_Doh" xfId="54"/>
    <cellStyle name="Обычный_doh_sf" xfId="55"/>
    <cellStyle name="Обычный_doh_zf" xfId="56"/>
    <cellStyle name="Обычный_zv_mis"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63"/>
  <sheetViews>
    <sheetView showZeros="0" tabSelected="1" view="pageBreakPreview" zoomScale="60" zoomScaleNormal="75" zoomScalePageLayoutView="0" workbookViewId="0" topLeftCell="A1">
      <pane xSplit="2" ySplit="11" topLeftCell="C204" activePane="bottomRight" state="frozen"/>
      <selection pane="topLeft" activeCell="A1" sqref="A1"/>
      <selection pane="topRight" activeCell="C1" sqref="C1"/>
      <selection pane="bottomLeft" activeCell="A8" sqref="A8"/>
      <selection pane="bottomRight" activeCell="J4" sqref="J4:M4"/>
    </sheetView>
  </sheetViews>
  <sheetFormatPr defaultColWidth="8.796875" defaultRowHeight="15"/>
  <cols>
    <col min="1" max="1" width="10.59765625" style="2" customWidth="1"/>
    <col min="2" max="2" width="71.3984375" style="1" customWidth="1"/>
    <col min="3" max="3" width="15" style="7" customWidth="1"/>
    <col min="4" max="4" width="16.296875" style="7" customWidth="1"/>
    <col min="5" max="5" width="13.19921875" style="7" customWidth="1"/>
    <col min="6" max="6" width="14.09765625" style="7" customWidth="1"/>
    <col min="7" max="7" width="11.8984375" style="1" customWidth="1"/>
    <col min="8" max="8" width="13.59765625" style="1" customWidth="1"/>
    <col min="9" max="9" width="13.19921875" style="1" customWidth="1"/>
    <col min="10" max="10" width="14.296875" style="1" customWidth="1"/>
    <col min="11" max="11" width="13.796875" style="80" customWidth="1"/>
    <col min="12" max="12" width="16.09765625" style="1" customWidth="1"/>
    <col min="13" max="13" width="8.8984375" style="1" customWidth="1"/>
    <col min="14" max="16384" width="8.8984375" style="1" customWidth="1"/>
  </cols>
  <sheetData>
    <row r="1" spans="10:13" ht="15">
      <c r="J1" s="114" t="s">
        <v>240</v>
      </c>
      <c r="K1" s="114"/>
      <c r="L1" s="114"/>
      <c r="M1" s="114"/>
    </row>
    <row r="2" spans="10:13" ht="15">
      <c r="J2" s="114" t="s">
        <v>242</v>
      </c>
      <c r="K2" s="114"/>
      <c r="L2" s="114"/>
      <c r="M2" s="114"/>
    </row>
    <row r="3" spans="10:13" ht="15">
      <c r="J3" s="114" t="s">
        <v>241</v>
      </c>
      <c r="K3" s="114"/>
      <c r="L3" s="114"/>
      <c r="M3" s="114"/>
    </row>
    <row r="4" spans="10:13" ht="15">
      <c r="J4" s="114" t="s">
        <v>245</v>
      </c>
      <c r="K4" s="114"/>
      <c r="L4" s="114"/>
      <c r="M4" s="114"/>
    </row>
    <row r="5" spans="1:11" ht="18">
      <c r="A5" s="113" t="s">
        <v>197</v>
      </c>
      <c r="B5" s="113"/>
      <c r="C5" s="113"/>
      <c r="D5" s="113"/>
      <c r="E5" s="113"/>
      <c r="F5" s="113"/>
      <c r="G5" s="113"/>
      <c r="H5" s="113"/>
      <c r="I5" s="113"/>
      <c r="J5" s="113"/>
      <c r="K5" s="6"/>
    </row>
    <row r="6" spans="1:11" ht="18">
      <c r="A6" s="113" t="s">
        <v>192</v>
      </c>
      <c r="B6" s="113"/>
      <c r="C6" s="113"/>
      <c r="D6" s="113"/>
      <c r="E6" s="113"/>
      <c r="F6" s="113"/>
      <c r="G6" s="113"/>
      <c r="H6" s="113"/>
      <c r="I6" s="113"/>
      <c r="J6" s="113"/>
      <c r="K6" s="6"/>
    </row>
    <row r="7" spans="1:11" ht="18">
      <c r="A7" s="113" t="s">
        <v>233</v>
      </c>
      <c r="B7" s="113"/>
      <c r="C7" s="113"/>
      <c r="D7" s="113"/>
      <c r="E7" s="113"/>
      <c r="F7" s="113"/>
      <c r="G7" s="113"/>
      <c r="H7" s="113"/>
      <c r="I7" s="113"/>
      <c r="J7" s="113"/>
      <c r="K7" s="6"/>
    </row>
    <row r="8" spans="3:11" ht="15">
      <c r="C8" s="6"/>
      <c r="D8" s="6"/>
      <c r="E8" s="6"/>
      <c r="F8" s="88"/>
      <c r="I8" s="115" t="s">
        <v>28</v>
      </c>
      <c r="J8" s="115"/>
      <c r="K8" s="6"/>
    </row>
    <row r="9" spans="1:13" ht="24.75" customHeight="1">
      <c r="A9" s="112" t="s">
        <v>38</v>
      </c>
      <c r="B9" s="112" t="s">
        <v>0</v>
      </c>
      <c r="C9" s="112" t="s">
        <v>82</v>
      </c>
      <c r="D9" s="112" t="s">
        <v>83</v>
      </c>
      <c r="E9" s="112" t="s">
        <v>189</v>
      </c>
      <c r="F9" s="112" t="s">
        <v>190</v>
      </c>
      <c r="G9" s="112" t="s">
        <v>193</v>
      </c>
      <c r="H9" s="112"/>
      <c r="I9" s="112" t="s">
        <v>194</v>
      </c>
      <c r="J9" s="112"/>
      <c r="K9" s="111" t="s">
        <v>198</v>
      </c>
      <c r="L9" s="111"/>
      <c r="M9" s="111"/>
    </row>
    <row r="10" spans="1:13" s="7" customFormat="1" ht="105.75" customHeight="1">
      <c r="A10" s="112"/>
      <c r="B10" s="112"/>
      <c r="C10" s="112"/>
      <c r="D10" s="112"/>
      <c r="E10" s="112"/>
      <c r="F10" s="112"/>
      <c r="G10" s="15" t="s">
        <v>196</v>
      </c>
      <c r="H10" s="15" t="s">
        <v>195</v>
      </c>
      <c r="I10" s="15" t="s">
        <v>191</v>
      </c>
      <c r="J10" s="15" t="s">
        <v>195</v>
      </c>
      <c r="K10" s="63" t="s">
        <v>199</v>
      </c>
      <c r="L10" s="62" t="s">
        <v>201</v>
      </c>
      <c r="M10" s="63" t="s">
        <v>200</v>
      </c>
    </row>
    <row r="11" spans="1:13" s="7" customFormat="1" ht="15">
      <c r="A11" s="3">
        <v>1</v>
      </c>
      <c r="B11" s="3">
        <v>2</v>
      </c>
      <c r="C11" s="3">
        <v>3</v>
      </c>
      <c r="D11" s="3">
        <v>4</v>
      </c>
      <c r="E11" s="3">
        <v>5</v>
      </c>
      <c r="F11" s="3">
        <v>6</v>
      </c>
      <c r="G11" s="4">
        <v>7</v>
      </c>
      <c r="H11" s="4">
        <v>8</v>
      </c>
      <c r="I11" s="4">
        <v>9</v>
      </c>
      <c r="J11" s="4">
        <v>10</v>
      </c>
      <c r="K11" s="78"/>
      <c r="L11" s="60"/>
      <c r="M11" s="60"/>
    </row>
    <row r="12" spans="1:13" s="14" customFormat="1" ht="18">
      <c r="A12" s="16"/>
      <c r="B12" s="17" t="s">
        <v>1</v>
      </c>
      <c r="C12" s="18"/>
      <c r="D12" s="18"/>
      <c r="E12" s="18"/>
      <c r="F12" s="18"/>
      <c r="G12" s="66"/>
      <c r="H12" s="66" t="str">
        <f>IF(E12=0," ",F12/E12*100)</f>
        <v> </v>
      </c>
      <c r="I12" s="66"/>
      <c r="J12" s="66"/>
      <c r="K12" s="67"/>
      <c r="L12" s="67"/>
      <c r="M12" s="61"/>
    </row>
    <row r="13" spans="1:13" s="14" customFormat="1" ht="18.75">
      <c r="A13" s="16"/>
      <c r="B13" s="19" t="s">
        <v>2</v>
      </c>
      <c r="C13" s="18"/>
      <c r="D13" s="18"/>
      <c r="E13" s="18"/>
      <c r="F13" s="18"/>
      <c r="G13" s="66"/>
      <c r="H13" s="66" t="str">
        <f>IF(E13=0," ",F13/E13*100)</f>
        <v> </v>
      </c>
      <c r="I13" s="66"/>
      <c r="J13" s="66"/>
      <c r="K13" s="67"/>
      <c r="L13" s="67"/>
      <c r="M13" s="61"/>
    </row>
    <row r="14" spans="1:13" s="40" customFormat="1" ht="21" customHeight="1">
      <c r="A14" s="20">
        <v>11010000</v>
      </c>
      <c r="B14" s="21" t="s">
        <v>57</v>
      </c>
      <c r="C14" s="71">
        <f>C15+C16+C17+C18</f>
        <v>17681500</v>
      </c>
      <c r="D14" s="71">
        <f>D15+D16+D17+D18</f>
        <v>17941500</v>
      </c>
      <c r="E14" s="71">
        <f>E15+E16+E17+E18</f>
        <v>17941500</v>
      </c>
      <c r="F14" s="71">
        <f>F15+F16+F17+F18</f>
        <v>19489420.17</v>
      </c>
      <c r="G14" s="54">
        <f>F14/E14%</f>
        <v>108.62759618760974</v>
      </c>
      <c r="H14" s="54">
        <f>F14/D14%</f>
        <v>108.62759618760974</v>
      </c>
      <c r="I14" s="37">
        <f aca="true" t="shared" si="0" ref="I14:I19">F14-E14</f>
        <v>1547920.1700000018</v>
      </c>
      <c r="J14" s="37">
        <f aca="true" t="shared" si="1" ref="J14:J63">F14-D14</f>
        <v>1547920.1700000018</v>
      </c>
      <c r="K14" s="68">
        <f>SUM(K15:K18)</f>
        <v>16462921.02</v>
      </c>
      <c r="L14" s="68">
        <f>IF(K14=0,0,F14-K14)</f>
        <v>3026499.1500000022</v>
      </c>
      <c r="M14" s="70">
        <f>IF(K14=0,0,F14/K14*100)</f>
        <v>118.38373121223904</v>
      </c>
    </row>
    <row r="15" spans="1:13" s="14" customFormat="1" ht="42.75" customHeight="1">
      <c r="A15" s="11">
        <v>11010100</v>
      </c>
      <c r="B15" s="22" t="s">
        <v>58</v>
      </c>
      <c r="C15" s="12">
        <v>12921500</v>
      </c>
      <c r="D15" s="12">
        <v>12921500</v>
      </c>
      <c r="E15" s="89">
        <v>12921500</v>
      </c>
      <c r="F15" s="89">
        <v>13239086.65</v>
      </c>
      <c r="G15" s="9">
        <f>F15/E15%</f>
        <v>102.45781565607709</v>
      </c>
      <c r="H15" s="9">
        <f aca="true" t="shared" si="2" ref="H15:H68">IF(D15=0,0,F15/D15%)</f>
        <v>102.45781565607709</v>
      </c>
      <c r="I15" s="10">
        <f t="shared" si="0"/>
        <v>317586.6500000004</v>
      </c>
      <c r="J15" s="10">
        <f t="shared" si="1"/>
        <v>317586.6500000004</v>
      </c>
      <c r="K15" s="91">
        <v>11190032.82</v>
      </c>
      <c r="L15" s="65">
        <f aca="true" t="shared" si="3" ref="L15:L85">IF(K15=0,0,F15-K15)</f>
        <v>2049053.83</v>
      </c>
      <c r="M15" s="69">
        <f aca="true" t="shared" si="4" ref="M15:M85">IF(K15=0,0,F15/K15*100)</f>
        <v>118.31141930466653</v>
      </c>
    </row>
    <row r="16" spans="1:13" s="14" customFormat="1" ht="75.75" customHeight="1">
      <c r="A16" s="11">
        <v>11010200</v>
      </c>
      <c r="B16" s="22" t="s">
        <v>59</v>
      </c>
      <c r="C16" s="12">
        <v>700000</v>
      </c>
      <c r="D16" s="12">
        <v>700000</v>
      </c>
      <c r="E16" s="89">
        <v>700000</v>
      </c>
      <c r="F16" s="89">
        <v>825881.96</v>
      </c>
      <c r="G16" s="9">
        <f>F16/E16%</f>
        <v>117.98313714285713</v>
      </c>
      <c r="H16" s="9">
        <f t="shared" si="2"/>
        <v>117.98313714285713</v>
      </c>
      <c r="I16" s="10">
        <f t="shared" si="0"/>
        <v>125881.95999999996</v>
      </c>
      <c r="J16" s="10">
        <f t="shared" si="1"/>
        <v>125881.95999999996</v>
      </c>
      <c r="K16" s="91">
        <v>628582.94</v>
      </c>
      <c r="L16" s="65">
        <f t="shared" si="3"/>
        <v>197299.02000000002</v>
      </c>
      <c r="M16" s="69">
        <f t="shared" si="4"/>
        <v>131.3879056278556</v>
      </c>
    </row>
    <row r="17" spans="1:13" s="14" customFormat="1" ht="42.75" customHeight="1">
      <c r="A17" s="11">
        <v>11010400</v>
      </c>
      <c r="B17" s="22" t="s">
        <v>54</v>
      </c>
      <c r="C17" s="12">
        <v>3900000</v>
      </c>
      <c r="D17" s="12">
        <v>4160000</v>
      </c>
      <c r="E17" s="89">
        <v>4160000</v>
      </c>
      <c r="F17" s="89">
        <v>5168864.39</v>
      </c>
      <c r="G17" s="9">
        <f>F17/E17%</f>
        <v>124.25154783653845</v>
      </c>
      <c r="H17" s="9">
        <f t="shared" si="2"/>
        <v>124.25154783653845</v>
      </c>
      <c r="I17" s="10">
        <f t="shared" si="0"/>
        <v>1008864.3899999997</v>
      </c>
      <c r="J17" s="10">
        <f t="shared" si="1"/>
        <v>1008864.3899999997</v>
      </c>
      <c r="K17" s="91">
        <v>4505086.98</v>
      </c>
      <c r="L17" s="65">
        <f t="shared" si="3"/>
        <v>663777.4099999992</v>
      </c>
      <c r="M17" s="69">
        <f t="shared" si="4"/>
        <v>114.73395326098674</v>
      </c>
    </row>
    <row r="18" spans="1:13" s="14" customFormat="1" ht="37.5" customHeight="1">
      <c r="A18" s="11">
        <v>11010500</v>
      </c>
      <c r="B18" s="22" t="s">
        <v>52</v>
      </c>
      <c r="C18" s="12">
        <v>160000</v>
      </c>
      <c r="D18" s="12">
        <v>160000</v>
      </c>
      <c r="E18" s="89">
        <v>160000</v>
      </c>
      <c r="F18" s="89">
        <v>255587.17</v>
      </c>
      <c r="G18" s="9">
        <f>F18/E18%</f>
        <v>159.74198125</v>
      </c>
      <c r="H18" s="9">
        <f t="shared" si="2"/>
        <v>159.74198125</v>
      </c>
      <c r="I18" s="10">
        <f t="shared" si="0"/>
        <v>95587.17000000001</v>
      </c>
      <c r="J18" s="10">
        <f t="shared" si="1"/>
        <v>95587.17000000001</v>
      </c>
      <c r="K18" s="91">
        <v>139218.28</v>
      </c>
      <c r="L18" s="65">
        <f t="shared" si="3"/>
        <v>116368.89000000001</v>
      </c>
      <c r="M18" s="69">
        <f t="shared" si="4"/>
        <v>183.58736367092024</v>
      </c>
    </row>
    <row r="19" spans="1:13" s="40" customFormat="1" ht="20.25" customHeight="1">
      <c r="A19" s="20">
        <v>11020000</v>
      </c>
      <c r="B19" s="21" t="s">
        <v>30</v>
      </c>
      <c r="C19" s="71">
        <f>C20</f>
        <v>7100</v>
      </c>
      <c r="D19" s="71">
        <f>D20</f>
        <v>0</v>
      </c>
      <c r="E19" s="71">
        <f>E20</f>
        <v>0</v>
      </c>
      <c r="F19" s="71">
        <f>F20</f>
        <v>0</v>
      </c>
      <c r="G19" s="54">
        <f>IF(E19=0,0,F19/E19%)</f>
        <v>0</v>
      </c>
      <c r="H19" s="54">
        <f t="shared" si="2"/>
        <v>0</v>
      </c>
      <c r="I19" s="37">
        <f t="shared" si="0"/>
        <v>0</v>
      </c>
      <c r="J19" s="37">
        <f t="shared" si="1"/>
        <v>0</v>
      </c>
      <c r="K19" s="68">
        <f>SUM(K20)</f>
        <v>13759.6</v>
      </c>
      <c r="L19" s="68">
        <f t="shared" si="3"/>
        <v>-13759.6</v>
      </c>
      <c r="M19" s="70">
        <f t="shared" si="4"/>
        <v>0</v>
      </c>
    </row>
    <row r="20" spans="1:13" s="14" customFormat="1" ht="39" customHeight="1">
      <c r="A20" s="11">
        <v>11020200</v>
      </c>
      <c r="B20" s="22" t="s">
        <v>43</v>
      </c>
      <c r="C20" s="12">
        <v>7100</v>
      </c>
      <c r="D20" s="12"/>
      <c r="E20" s="12"/>
      <c r="F20" s="23">
        <v>0</v>
      </c>
      <c r="G20" s="9">
        <f aca="true" t="shared" si="5" ref="G20:G125">IF(E20=0,0,F20/E20%)</f>
        <v>0</v>
      </c>
      <c r="H20" s="9">
        <f t="shared" si="2"/>
        <v>0</v>
      </c>
      <c r="I20" s="10">
        <f aca="true" t="shared" si="6" ref="I20:I77">F20-E20</f>
        <v>0</v>
      </c>
      <c r="J20" s="10">
        <f t="shared" si="1"/>
        <v>0</v>
      </c>
      <c r="K20" s="64">
        <v>13759.6</v>
      </c>
      <c r="L20" s="65">
        <f t="shared" si="3"/>
        <v>-13759.6</v>
      </c>
      <c r="M20" s="69">
        <f t="shared" si="4"/>
        <v>0</v>
      </c>
    </row>
    <row r="21" spans="1:13" s="40" customFormat="1" ht="23.25" customHeight="1">
      <c r="A21" s="20">
        <v>13010000</v>
      </c>
      <c r="B21" s="25" t="s">
        <v>84</v>
      </c>
      <c r="C21" s="71">
        <f>C22</f>
        <v>852800</v>
      </c>
      <c r="D21" s="71">
        <f>D22</f>
        <v>852800</v>
      </c>
      <c r="E21" s="71">
        <f>SUM(E22)</f>
        <v>852800</v>
      </c>
      <c r="F21" s="71">
        <f>F22</f>
        <v>673238.45</v>
      </c>
      <c r="G21" s="54">
        <f t="shared" si="5"/>
        <v>78.94447115384615</v>
      </c>
      <c r="H21" s="54">
        <f t="shared" si="2"/>
        <v>78.94447115384615</v>
      </c>
      <c r="I21" s="37">
        <f t="shared" si="6"/>
        <v>-179561.55000000005</v>
      </c>
      <c r="J21" s="37">
        <f t="shared" si="1"/>
        <v>-179561.55000000005</v>
      </c>
      <c r="K21" s="68">
        <f>SUM(K22)</f>
        <v>852795.17</v>
      </c>
      <c r="L21" s="68">
        <f t="shared" si="3"/>
        <v>-179556.7200000001</v>
      </c>
      <c r="M21" s="70">
        <f t="shared" si="4"/>
        <v>78.94491827386874</v>
      </c>
    </row>
    <row r="22" spans="1:13" s="14" customFormat="1" ht="58.5" customHeight="1">
      <c r="A22" s="11">
        <v>13010200</v>
      </c>
      <c r="B22" s="22" t="s">
        <v>85</v>
      </c>
      <c r="C22" s="12">
        <v>852800</v>
      </c>
      <c r="D22" s="12">
        <v>852800</v>
      </c>
      <c r="E22" s="12">
        <v>852800</v>
      </c>
      <c r="F22" s="23">
        <v>673238.45</v>
      </c>
      <c r="G22" s="9">
        <f t="shared" si="5"/>
        <v>78.94447115384615</v>
      </c>
      <c r="H22" s="9">
        <f t="shared" si="2"/>
        <v>78.94447115384615</v>
      </c>
      <c r="I22" s="10">
        <f t="shared" si="6"/>
        <v>-179561.55000000005</v>
      </c>
      <c r="J22" s="10">
        <f t="shared" si="1"/>
        <v>-179561.55000000005</v>
      </c>
      <c r="K22" s="64">
        <v>852795.17</v>
      </c>
      <c r="L22" s="65">
        <f t="shared" si="3"/>
        <v>-179556.7200000001</v>
      </c>
      <c r="M22" s="69">
        <f t="shared" si="4"/>
        <v>78.94491827386874</v>
      </c>
    </row>
    <row r="23" spans="1:13" s="40" customFormat="1" ht="27" customHeight="1">
      <c r="A23" s="20">
        <v>13030000</v>
      </c>
      <c r="B23" s="25" t="s">
        <v>86</v>
      </c>
      <c r="C23" s="71">
        <f>C24+C25</f>
        <v>2963150</v>
      </c>
      <c r="D23" s="71">
        <f>D24+D25</f>
        <v>2153150</v>
      </c>
      <c r="E23" s="71">
        <f>E24+E25</f>
        <v>2153150</v>
      </c>
      <c r="F23" s="71">
        <f>F24+F25</f>
        <v>1159739.34</v>
      </c>
      <c r="G23" s="54">
        <f t="shared" si="5"/>
        <v>53.86244989898521</v>
      </c>
      <c r="H23" s="54">
        <f t="shared" si="2"/>
        <v>53.86244989898521</v>
      </c>
      <c r="I23" s="37">
        <f t="shared" si="6"/>
        <v>-993410.6599999999</v>
      </c>
      <c r="J23" s="37">
        <f t="shared" si="1"/>
        <v>-993410.6599999999</v>
      </c>
      <c r="K23" s="68">
        <f>SUM(K24:K25)</f>
        <v>0</v>
      </c>
      <c r="L23" s="68">
        <f t="shared" si="3"/>
        <v>0</v>
      </c>
      <c r="M23" s="70">
        <f t="shared" si="4"/>
        <v>0</v>
      </c>
    </row>
    <row r="24" spans="1:13" s="14" customFormat="1" ht="39" customHeight="1">
      <c r="A24" s="11">
        <v>13030800</v>
      </c>
      <c r="B24" s="22" t="s">
        <v>87</v>
      </c>
      <c r="C24" s="12">
        <v>2577650</v>
      </c>
      <c r="D24" s="12">
        <v>1767650</v>
      </c>
      <c r="E24" s="89">
        <v>1767650</v>
      </c>
      <c r="F24" s="89">
        <v>976156.51</v>
      </c>
      <c r="G24" s="9">
        <f t="shared" si="5"/>
        <v>55.22340452012559</v>
      </c>
      <c r="H24" s="9">
        <f t="shared" si="2"/>
        <v>55.22340452012559</v>
      </c>
      <c r="I24" s="10">
        <f t="shared" si="6"/>
        <v>-791493.49</v>
      </c>
      <c r="J24" s="10">
        <f t="shared" si="1"/>
        <v>-791493.49</v>
      </c>
      <c r="K24" s="64">
        <v>0</v>
      </c>
      <c r="L24" s="65">
        <f t="shared" si="3"/>
        <v>0</v>
      </c>
      <c r="M24" s="69">
        <f t="shared" si="4"/>
        <v>0</v>
      </c>
    </row>
    <row r="25" spans="1:13" s="14" customFormat="1" ht="43.5" customHeight="1">
      <c r="A25" s="11">
        <v>13030900</v>
      </c>
      <c r="B25" s="22" t="s">
        <v>88</v>
      </c>
      <c r="C25" s="12">
        <v>385500</v>
      </c>
      <c r="D25" s="12">
        <v>385500</v>
      </c>
      <c r="E25" s="89">
        <v>385500</v>
      </c>
      <c r="F25" s="89">
        <v>183582.83</v>
      </c>
      <c r="G25" s="9">
        <f t="shared" si="5"/>
        <v>47.62200518806744</v>
      </c>
      <c r="H25" s="9">
        <f t="shared" si="2"/>
        <v>47.62200518806744</v>
      </c>
      <c r="I25" s="10">
        <f t="shared" si="6"/>
        <v>-201917.17</v>
      </c>
      <c r="J25" s="10">
        <f t="shared" si="1"/>
        <v>-201917.17</v>
      </c>
      <c r="K25" s="64">
        <v>0</v>
      </c>
      <c r="L25" s="65">
        <f t="shared" si="3"/>
        <v>0</v>
      </c>
      <c r="M25" s="69">
        <f t="shared" si="4"/>
        <v>0</v>
      </c>
    </row>
    <row r="26" spans="1:13" s="40" customFormat="1" ht="42.75" customHeight="1">
      <c r="A26" s="20">
        <v>14020000</v>
      </c>
      <c r="B26" s="25" t="s">
        <v>181</v>
      </c>
      <c r="C26" s="71">
        <f>C27</f>
        <v>0</v>
      </c>
      <c r="D26" s="71">
        <f>D27</f>
        <v>124000</v>
      </c>
      <c r="E26" s="71">
        <f>E27</f>
        <v>124000</v>
      </c>
      <c r="F26" s="71">
        <f>F27</f>
        <v>145245.24</v>
      </c>
      <c r="G26" s="54">
        <f t="shared" si="5"/>
        <v>117.13325806451613</v>
      </c>
      <c r="H26" s="54">
        <f t="shared" si="2"/>
        <v>117.13325806451613</v>
      </c>
      <c r="I26" s="37">
        <f t="shared" si="6"/>
        <v>21245.23999999999</v>
      </c>
      <c r="J26" s="37">
        <f t="shared" si="1"/>
        <v>21245.23999999999</v>
      </c>
      <c r="K26" s="68">
        <f>SUM(K27)</f>
        <v>202196.32</v>
      </c>
      <c r="L26" s="68">
        <f t="shared" si="3"/>
        <v>-56951.080000000016</v>
      </c>
      <c r="M26" s="70">
        <f t="shared" si="4"/>
        <v>71.83377026842031</v>
      </c>
    </row>
    <row r="27" spans="1:13" s="14" customFormat="1" ht="24.75" customHeight="1">
      <c r="A27" s="11">
        <v>14021900</v>
      </c>
      <c r="B27" s="22" t="s">
        <v>122</v>
      </c>
      <c r="C27" s="12"/>
      <c r="D27" s="12">
        <v>124000</v>
      </c>
      <c r="E27" s="12">
        <v>124000</v>
      </c>
      <c r="F27" s="23">
        <v>145245.24</v>
      </c>
      <c r="G27" s="9">
        <f t="shared" si="5"/>
        <v>117.13325806451613</v>
      </c>
      <c r="H27" s="9">
        <f t="shared" si="2"/>
        <v>117.13325806451613</v>
      </c>
      <c r="I27" s="10">
        <f t="shared" si="6"/>
        <v>21245.23999999999</v>
      </c>
      <c r="J27" s="10">
        <f t="shared" si="1"/>
        <v>21245.23999999999</v>
      </c>
      <c r="K27" s="64">
        <v>202196.32</v>
      </c>
      <c r="L27" s="65">
        <f t="shared" si="3"/>
        <v>-56951.080000000016</v>
      </c>
      <c r="M27" s="69">
        <f t="shared" si="4"/>
        <v>71.83377026842031</v>
      </c>
    </row>
    <row r="28" spans="1:13" s="40" customFormat="1" ht="37.5" customHeight="1">
      <c r="A28" s="26">
        <v>14030000</v>
      </c>
      <c r="B28" s="104" t="s">
        <v>180</v>
      </c>
      <c r="C28" s="71">
        <f>C29</f>
        <v>0</v>
      </c>
      <c r="D28" s="71">
        <f>D29</f>
        <v>498200</v>
      </c>
      <c r="E28" s="71">
        <f>E29</f>
        <v>498200</v>
      </c>
      <c r="F28" s="71">
        <f>F29</f>
        <v>588407.37</v>
      </c>
      <c r="G28" s="54">
        <f t="shared" si="5"/>
        <v>118.10665796868727</v>
      </c>
      <c r="H28" s="54">
        <f t="shared" si="2"/>
        <v>118.10665796868727</v>
      </c>
      <c r="I28" s="37">
        <f t="shared" si="6"/>
        <v>90207.37</v>
      </c>
      <c r="J28" s="37">
        <f t="shared" si="1"/>
        <v>90207.37</v>
      </c>
      <c r="K28" s="68">
        <f>SUM(K29)</f>
        <v>774749.7</v>
      </c>
      <c r="L28" s="68">
        <f t="shared" si="3"/>
        <v>-186342.32999999996</v>
      </c>
      <c r="M28" s="70">
        <f t="shared" si="4"/>
        <v>75.94806038647063</v>
      </c>
    </row>
    <row r="29" spans="1:13" s="14" customFormat="1" ht="24.75" customHeight="1">
      <c r="A29" s="11">
        <v>14031900</v>
      </c>
      <c r="B29" s="22" t="s">
        <v>122</v>
      </c>
      <c r="C29" s="12"/>
      <c r="D29" s="12">
        <v>498200</v>
      </c>
      <c r="E29" s="12">
        <v>498200</v>
      </c>
      <c r="F29" s="23">
        <v>588407.37</v>
      </c>
      <c r="G29" s="9">
        <f t="shared" si="5"/>
        <v>118.10665796868727</v>
      </c>
      <c r="H29" s="9">
        <f t="shared" si="2"/>
        <v>118.10665796868727</v>
      </c>
      <c r="I29" s="10">
        <f t="shared" si="6"/>
        <v>90207.37</v>
      </c>
      <c r="J29" s="10">
        <f t="shared" si="1"/>
        <v>90207.37</v>
      </c>
      <c r="K29" s="77">
        <v>774749.7</v>
      </c>
      <c r="L29" s="65">
        <f t="shared" si="3"/>
        <v>-186342.32999999996</v>
      </c>
      <c r="M29" s="69">
        <f t="shared" si="4"/>
        <v>75.94806038647063</v>
      </c>
    </row>
    <row r="30" spans="1:13" s="40" customFormat="1" ht="38.25" customHeight="1">
      <c r="A30" s="20">
        <v>14040000</v>
      </c>
      <c r="B30" s="27" t="s">
        <v>89</v>
      </c>
      <c r="C30" s="71">
        <v>24100</v>
      </c>
      <c r="D30" s="71">
        <v>50300</v>
      </c>
      <c r="E30" s="71">
        <v>50300</v>
      </c>
      <c r="F30" s="71">
        <v>57423.99</v>
      </c>
      <c r="G30" s="54">
        <f t="shared" si="5"/>
        <v>114.16300198807157</v>
      </c>
      <c r="H30" s="54">
        <f t="shared" si="2"/>
        <v>114.16300198807157</v>
      </c>
      <c r="I30" s="37">
        <f t="shared" si="6"/>
        <v>7123.989999999998</v>
      </c>
      <c r="J30" s="37">
        <f t="shared" si="1"/>
        <v>7123.989999999998</v>
      </c>
      <c r="K30" s="84">
        <v>101843.88</v>
      </c>
      <c r="L30" s="68">
        <f t="shared" si="3"/>
        <v>-44419.89000000001</v>
      </c>
      <c r="M30" s="70">
        <f t="shared" si="4"/>
        <v>56.38433060484341</v>
      </c>
    </row>
    <row r="31" spans="1:13" s="40" customFormat="1" ht="24" customHeight="1">
      <c r="A31" s="20">
        <v>18010000</v>
      </c>
      <c r="B31" s="27" t="s">
        <v>90</v>
      </c>
      <c r="C31" s="71">
        <f>C32+C33+C34+C35+C36+C37+C38+C39+C41+C40</f>
        <v>9835000</v>
      </c>
      <c r="D31" s="71">
        <f>D32+D33+D34+D35+D36+D37+D38+D39+D41+D40</f>
        <v>11075600</v>
      </c>
      <c r="E31" s="71">
        <f>E32+E33+E34+E35+E36+E37+E38+E39+E41+E40</f>
        <v>11075600</v>
      </c>
      <c r="F31" s="71">
        <f>F32+F33+F34+F35+F36+F37+F38+F39+F41+F40</f>
        <v>11496570.57</v>
      </c>
      <c r="G31" s="54">
        <f t="shared" si="5"/>
        <v>103.80088275127306</v>
      </c>
      <c r="H31" s="54">
        <f t="shared" si="2"/>
        <v>103.80088275127306</v>
      </c>
      <c r="I31" s="37">
        <f t="shared" si="6"/>
        <v>420970.5700000003</v>
      </c>
      <c r="J31" s="37">
        <f t="shared" si="1"/>
        <v>420970.5700000003</v>
      </c>
      <c r="K31" s="68">
        <f>SUM(K32:K41)</f>
        <v>9850390.16</v>
      </c>
      <c r="L31" s="68">
        <f t="shared" si="3"/>
        <v>1646180.4100000001</v>
      </c>
      <c r="M31" s="70">
        <f t="shared" si="4"/>
        <v>116.7118295139692</v>
      </c>
    </row>
    <row r="32" spans="1:13" s="14" customFormat="1" ht="41.25" customHeight="1">
      <c r="A32" s="11">
        <v>18010100</v>
      </c>
      <c r="B32" s="28" t="s">
        <v>91</v>
      </c>
      <c r="C32" s="12">
        <v>2900</v>
      </c>
      <c r="D32" s="12">
        <v>2900</v>
      </c>
      <c r="E32" s="23">
        <v>2900</v>
      </c>
      <c r="F32" s="23">
        <v>2914.71</v>
      </c>
      <c r="G32" s="9">
        <f t="shared" si="5"/>
        <v>100.50724137931034</v>
      </c>
      <c r="H32" s="9">
        <f t="shared" si="2"/>
        <v>100.50724137931034</v>
      </c>
      <c r="I32" s="10">
        <f t="shared" si="6"/>
        <v>14.710000000000036</v>
      </c>
      <c r="J32" s="10">
        <f t="shared" si="1"/>
        <v>14.710000000000036</v>
      </c>
      <c r="K32" s="91">
        <v>3385.66</v>
      </c>
      <c r="L32" s="65">
        <f t="shared" si="3"/>
        <v>-470.9499999999998</v>
      </c>
      <c r="M32" s="69">
        <f t="shared" si="4"/>
        <v>86.08986135642681</v>
      </c>
    </row>
    <row r="33" spans="1:13" s="14" customFormat="1" ht="41.25" customHeight="1">
      <c r="A33" s="11">
        <v>18010200</v>
      </c>
      <c r="B33" s="28" t="s">
        <v>92</v>
      </c>
      <c r="C33" s="12">
        <v>1020</v>
      </c>
      <c r="D33" s="12">
        <v>3320</v>
      </c>
      <c r="E33" s="23">
        <v>3320</v>
      </c>
      <c r="F33" s="23">
        <v>3621.66</v>
      </c>
      <c r="G33" s="9">
        <f t="shared" si="5"/>
        <v>109.08614457831324</v>
      </c>
      <c r="H33" s="9">
        <f t="shared" si="2"/>
        <v>109.08614457831324</v>
      </c>
      <c r="I33" s="10">
        <f t="shared" si="6"/>
        <v>301.65999999999985</v>
      </c>
      <c r="J33" s="10">
        <f t="shared" si="1"/>
        <v>301.65999999999985</v>
      </c>
      <c r="K33" s="91">
        <v>3157.18</v>
      </c>
      <c r="L33" s="65">
        <f t="shared" si="3"/>
        <v>464.48</v>
      </c>
      <c r="M33" s="69">
        <f t="shared" si="4"/>
        <v>114.71186311835247</v>
      </c>
    </row>
    <row r="34" spans="1:13" s="14" customFormat="1" ht="41.25" customHeight="1">
      <c r="A34" s="11">
        <v>18010300</v>
      </c>
      <c r="B34" s="28" t="s">
        <v>93</v>
      </c>
      <c r="C34" s="12">
        <v>39004</v>
      </c>
      <c r="D34" s="12">
        <v>109904</v>
      </c>
      <c r="E34" s="23">
        <v>109904</v>
      </c>
      <c r="F34" s="23">
        <v>140241.12</v>
      </c>
      <c r="G34" s="9">
        <f t="shared" si="5"/>
        <v>127.60329014412578</v>
      </c>
      <c r="H34" s="9">
        <f t="shared" si="2"/>
        <v>127.60329014412578</v>
      </c>
      <c r="I34" s="10">
        <f t="shared" si="6"/>
        <v>30337.119999999995</v>
      </c>
      <c r="J34" s="10">
        <f t="shared" si="1"/>
        <v>30337.119999999995</v>
      </c>
      <c r="K34" s="91">
        <v>39004.09</v>
      </c>
      <c r="L34" s="65">
        <f t="shared" si="3"/>
        <v>101237.03</v>
      </c>
      <c r="M34" s="69">
        <f t="shared" si="4"/>
        <v>359.5549082160358</v>
      </c>
    </row>
    <row r="35" spans="1:13" s="14" customFormat="1" ht="41.25" customHeight="1">
      <c r="A35" s="11">
        <v>18010400</v>
      </c>
      <c r="B35" s="28" t="s">
        <v>94</v>
      </c>
      <c r="C35" s="12">
        <v>235329</v>
      </c>
      <c r="D35" s="12">
        <v>301829</v>
      </c>
      <c r="E35" s="23">
        <v>301829</v>
      </c>
      <c r="F35" s="23">
        <v>305662.34</v>
      </c>
      <c r="G35" s="9">
        <f t="shared" si="5"/>
        <v>101.27003700770967</v>
      </c>
      <c r="H35" s="9">
        <f t="shared" si="2"/>
        <v>101.27003700770967</v>
      </c>
      <c r="I35" s="10">
        <f t="shared" si="6"/>
        <v>3833.3400000000256</v>
      </c>
      <c r="J35" s="10">
        <f t="shared" si="1"/>
        <v>3833.3400000000256</v>
      </c>
      <c r="K35" s="91">
        <v>204218.63</v>
      </c>
      <c r="L35" s="65">
        <f t="shared" si="3"/>
        <v>101443.71000000002</v>
      </c>
      <c r="M35" s="69">
        <f t="shared" si="4"/>
        <v>149.67407234100043</v>
      </c>
    </row>
    <row r="36" spans="1:13" s="14" customFormat="1" ht="23.25" customHeight="1">
      <c r="A36" s="11">
        <v>18010500</v>
      </c>
      <c r="B36" s="29" t="s">
        <v>95</v>
      </c>
      <c r="C36" s="12">
        <v>224958</v>
      </c>
      <c r="D36" s="12">
        <v>366058</v>
      </c>
      <c r="E36" s="23">
        <v>366058</v>
      </c>
      <c r="F36" s="23">
        <v>405558.34</v>
      </c>
      <c r="G36" s="9">
        <f t="shared" si="5"/>
        <v>110.7907326161428</v>
      </c>
      <c r="H36" s="9">
        <f t="shared" si="2"/>
        <v>110.7907326161428</v>
      </c>
      <c r="I36" s="10">
        <f t="shared" si="6"/>
        <v>39500.340000000026</v>
      </c>
      <c r="J36" s="10">
        <f t="shared" si="1"/>
        <v>39500.340000000026</v>
      </c>
      <c r="K36" s="91">
        <v>235230.81</v>
      </c>
      <c r="L36" s="65">
        <f t="shared" si="3"/>
        <v>170327.53000000003</v>
      </c>
      <c r="M36" s="69">
        <f t="shared" si="4"/>
        <v>172.40868234905113</v>
      </c>
    </row>
    <row r="37" spans="1:13" s="14" customFormat="1" ht="21.75" customHeight="1">
      <c r="A37" s="11">
        <v>18010600</v>
      </c>
      <c r="B37" s="29" t="s">
        <v>96</v>
      </c>
      <c r="C37" s="12">
        <v>8222239</v>
      </c>
      <c r="D37" s="12">
        <v>8922839</v>
      </c>
      <c r="E37" s="23">
        <v>8922839</v>
      </c>
      <c r="F37" s="23">
        <v>9087790.62</v>
      </c>
      <c r="G37" s="9">
        <f t="shared" si="5"/>
        <v>101.84864503326799</v>
      </c>
      <c r="H37" s="9">
        <f t="shared" si="2"/>
        <v>101.84864503326799</v>
      </c>
      <c r="I37" s="10">
        <f t="shared" si="6"/>
        <v>164951.61999999918</v>
      </c>
      <c r="J37" s="10">
        <f t="shared" si="1"/>
        <v>164951.61999999918</v>
      </c>
      <c r="K37" s="91">
        <v>8239289.56</v>
      </c>
      <c r="L37" s="65">
        <f t="shared" si="3"/>
        <v>848501.0599999996</v>
      </c>
      <c r="M37" s="69">
        <f t="shared" si="4"/>
        <v>110.29823085863242</v>
      </c>
    </row>
    <row r="38" spans="1:13" s="14" customFormat="1" ht="25.5" customHeight="1">
      <c r="A38" s="11">
        <v>18010700</v>
      </c>
      <c r="B38" s="29" t="s">
        <v>97</v>
      </c>
      <c r="C38" s="12">
        <v>195740</v>
      </c>
      <c r="D38" s="12">
        <v>337540</v>
      </c>
      <c r="E38" s="23">
        <v>337540</v>
      </c>
      <c r="F38" s="23">
        <v>336544.56</v>
      </c>
      <c r="G38" s="9">
        <f t="shared" si="5"/>
        <v>99.7050897671387</v>
      </c>
      <c r="H38" s="9">
        <f t="shared" si="2"/>
        <v>99.7050897671387</v>
      </c>
      <c r="I38" s="10">
        <f t="shared" si="6"/>
        <v>-995.4400000000023</v>
      </c>
      <c r="J38" s="10">
        <f t="shared" si="1"/>
        <v>-995.4400000000023</v>
      </c>
      <c r="K38" s="91">
        <v>207314.46</v>
      </c>
      <c r="L38" s="65">
        <f t="shared" si="3"/>
        <v>129230.1</v>
      </c>
      <c r="M38" s="69">
        <f t="shared" si="4"/>
        <v>162.33530454170926</v>
      </c>
    </row>
    <row r="39" spans="1:13" s="14" customFormat="1" ht="27" customHeight="1">
      <c r="A39" s="11">
        <v>18010900</v>
      </c>
      <c r="B39" s="30" t="s">
        <v>98</v>
      </c>
      <c r="C39" s="12">
        <v>888810</v>
      </c>
      <c r="D39" s="12">
        <v>968810</v>
      </c>
      <c r="E39" s="23">
        <v>968810</v>
      </c>
      <c r="F39" s="23">
        <v>1145487.22</v>
      </c>
      <c r="G39" s="9">
        <f t="shared" si="5"/>
        <v>118.23651902849888</v>
      </c>
      <c r="H39" s="9">
        <f t="shared" si="2"/>
        <v>118.23651902849888</v>
      </c>
      <c r="I39" s="10">
        <f t="shared" si="6"/>
        <v>176677.21999999997</v>
      </c>
      <c r="J39" s="10">
        <f t="shared" si="1"/>
        <v>176677.21999999997</v>
      </c>
      <c r="K39" s="91">
        <v>897956.44</v>
      </c>
      <c r="L39" s="65">
        <f t="shared" si="3"/>
        <v>247530.78000000003</v>
      </c>
      <c r="M39" s="69">
        <f t="shared" si="4"/>
        <v>127.56601199942395</v>
      </c>
    </row>
    <row r="40" spans="1:13" s="14" customFormat="1" ht="27" customHeight="1">
      <c r="A40" s="11">
        <v>18011000</v>
      </c>
      <c r="B40" s="30" t="s">
        <v>123</v>
      </c>
      <c r="C40" s="12"/>
      <c r="D40" s="12">
        <v>29100</v>
      </c>
      <c r="E40" s="23">
        <v>29100</v>
      </c>
      <c r="F40" s="23">
        <v>29166.67</v>
      </c>
      <c r="G40" s="9">
        <f t="shared" si="5"/>
        <v>100.22910652920962</v>
      </c>
      <c r="H40" s="9">
        <f t="shared" si="2"/>
        <v>100.22910652920962</v>
      </c>
      <c r="I40" s="10">
        <f t="shared" si="6"/>
        <v>66.66999999999825</v>
      </c>
      <c r="J40" s="10">
        <f t="shared" si="1"/>
        <v>66.66999999999825</v>
      </c>
      <c r="K40" s="91">
        <v>2083.33</v>
      </c>
      <c r="L40" s="65">
        <f t="shared" si="3"/>
        <v>27083.339999999997</v>
      </c>
      <c r="M40" s="69">
        <f t="shared" si="4"/>
        <v>1400.00240000384</v>
      </c>
    </row>
    <row r="41" spans="1:13" s="14" customFormat="1" ht="29.25" customHeight="1">
      <c r="A41" s="11">
        <v>18011100</v>
      </c>
      <c r="B41" s="29" t="s">
        <v>99</v>
      </c>
      <c r="C41" s="12">
        <v>25000</v>
      </c>
      <c r="D41" s="12">
        <v>33300</v>
      </c>
      <c r="E41" s="23">
        <v>33300</v>
      </c>
      <c r="F41" s="23">
        <v>39583.33</v>
      </c>
      <c r="G41" s="9">
        <f t="shared" si="5"/>
        <v>118.86885885885886</v>
      </c>
      <c r="H41" s="9">
        <f t="shared" si="2"/>
        <v>118.86885885885886</v>
      </c>
      <c r="I41" s="10">
        <f t="shared" si="6"/>
        <v>6283.330000000002</v>
      </c>
      <c r="J41" s="10">
        <f t="shared" si="1"/>
        <v>6283.330000000002</v>
      </c>
      <c r="K41" s="91">
        <v>18750</v>
      </c>
      <c r="L41" s="65">
        <f t="shared" si="3"/>
        <v>20833.33</v>
      </c>
      <c r="M41" s="69">
        <f t="shared" si="4"/>
        <v>211.11109333333334</v>
      </c>
    </row>
    <row r="42" spans="1:13" s="40" customFormat="1" ht="22.5" customHeight="1">
      <c r="A42" s="20">
        <v>18050000</v>
      </c>
      <c r="B42" s="27" t="s">
        <v>100</v>
      </c>
      <c r="C42" s="71">
        <f>C43+C44+C45</f>
        <v>6563950</v>
      </c>
      <c r="D42" s="71">
        <f>D43+D44+D45</f>
        <v>6593569</v>
      </c>
      <c r="E42" s="71">
        <f>E43+E44+E45</f>
        <v>6593569</v>
      </c>
      <c r="F42" s="71">
        <f>F43+F44+F45</f>
        <v>7080956.29</v>
      </c>
      <c r="G42" s="54">
        <f t="shared" si="5"/>
        <v>107.3918584912056</v>
      </c>
      <c r="H42" s="54">
        <f t="shared" si="2"/>
        <v>107.3918584912056</v>
      </c>
      <c r="I42" s="37">
        <f t="shared" si="6"/>
        <v>487387.29000000004</v>
      </c>
      <c r="J42" s="37">
        <f t="shared" si="1"/>
        <v>487387.29000000004</v>
      </c>
      <c r="K42" s="68">
        <f>SUM(K43:K45)</f>
        <v>5756396.71</v>
      </c>
      <c r="L42" s="68">
        <f t="shared" si="3"/>
        <v>1324559.58</v>
      </c>
      <c r="M42" s="70">
        <f t="shared" si="4"/>
        <v>123.01022057251505</v>
      </c>
    </row>
    <row r="43" spans="1:13" s="14" customFormat="1" ht="25.5" customHeight="1">
      <c r="A43" s="11">
        <v>18050300</v>
      </c>
      <c r="B43" s="29" t="s">
        <v>101</v>
      </c>
      <c r="C43" s="12">
        <v>455500</v>
      </c>
      <c r="D43" s="12">
        <v>455500</v>
      </c>
      <c r="E43" s="23">
        <v>455500</v>
      </c>
      <c r="F43" s="23">
        <v>515234.56</v>
      </c>
      <c r="G43" s="9">
        <f t="shared" si="5"/>
        <v>113.11406366630077</v>
      </c>
      <c r="H43" s="9">
        <f t="shared" si="2"/>
        <v>113.11406366630077</v>
      </c>
      <c r="I43" s="10">
        <f t="shared" si="6"/>
        <v>59734.56</v>
      </c>
      <c r="J43" s="10">
        <f t="shared" si="1"/>
        <v>59734.56</v>
      </c>
      <c r="K43" s="91">
        <v>455555.26</v>
      </c>
      <c r="L43" s="65">
        <f t="shared" si="3"/>
        <v>59679.29999999999</v>
      </c>
      <c r="M43" s="69">
        <f t="shared" si="4"/>
        <v>113.10034264558814</v>
      </c>
    </row>
    <row r="44" spans="1:13" s="14" customFormat="1" ht="25.5" customHeight="1">
      <c r="A44" s="11">
        <v>18050400</v>
      </c>
      <c r="B44" s="29" t="s">
        <v>102</v>
      </c>
      <c r="C44" s="12">
        <v>1331000</v>
      </c>
      <c r="D44" s="12">
        <v>1571000</v>
      </c>
      <c r="E44" s="23">
        <v>1571000</v>
      </c>
      <c r="F44" s="23">
        <v>1784783.41</v>
      </c>
      <c r="G44" s="9">
        <f t="shared" si="5"/>
        <v>113.60811012094207</v>
      </c>
      <c r="H44" s="9">
        <f t="shared" si="2"/>
        <v>113.60811012094207</v>
      </c>
      <c r="I44" s="10">
        <f t="shared" si="6"/>
        <v>213783.40999999992</v>
      </c>
      <c r="J44" s="10">
        <f t="shared" si="1"/>
        <v>213783.40999999992</v>
      </c>
      <c r="K44" s="91">
        <v>1361892.45</v>
      </c>
      <c r="L44" s="65">
        <f t="shared" si="3"/>
        <v>422890.95999999996</v>
      </c>
      <c r="M44" s="69">
        <f t="shared" si="4"/>
        <v>131.05171483989062</v>
      </c>
    </row>
    <row r="45" spans="1:13" s="14" customFormat="1" ht="58.5" customHeight="1">
      <c r="A45" s="11">
        <v>18050500</v>
      </c>
      <c r="B45" s="29" t="s">
        <v>103</v>
      </c>
      <c r="C45" s="12">
        <v>4777450</v>
      </c>
      <c r="D45" s="12">
        <v>4567069</v>
      </c>
      <c r="E45" s="23">
        <v>4567069</v>
      </c>
      <c r="F45" s="23">
        <v>4780938.32</v>
      </c>
      <c r="G45" s="9">
        <f t="shared" si="5"/>
        <v>104.68285721104718</v>
      </c>
      <c r="H45" s="9">
        <f t="shared" si="2"/>
        <v>104.68285721104718</v>
      </c>
      <c r="I45" s="10">
        <f t="shared" si="6"/>
        <v>213869.3200000003</v>
      </c>
      <c r="J45" s="10">
        <f t="shared" si="1"/>
        <v>213869.3200000003</v>
      </c>
      <c r="K45" s="91">
        <v>3938949</v>
      </c>
      <c r="L45" s="65">
        <f t="shared" si="3"/>
        <v>841989.3200000003</v>
      </c>
      <c r="M45" s="69">
        <f t="shared" si="4"/>
        <v>121.3759893819392</v>
      </c>
    </row>
    <row r="46" spans="1:13" s="95" customFormat="1" ht="30" customHeight="1">
      <c r="A46" s="92" t="s">
        <v>237</v>
      </c>
      <c r="B46" s="105" t="s">
        <v>236</v>
      </c>
      <c r="C46" s="93">
        <f>SUM(C47)</f>
        <v>0</v>
      </c>
      <c r="D46" s="93">
        <f>SUM(D47)</f>
        <v>0</v>
      </c>
      <c r="E46" s="93">
        <f>SUM(E47)</f>
        <v>0</v>
      </c>
      <c r="F46" s="93">
        <f>SUM(F47)</f>
        <v>0</v>
      </c>
      <c r="G46" s="9">
        <f>IF(E46=0,0,F46/E46%)</f>
        <v>0</v>
      </c>
      <c r="H46" s="9">
        <f>IF(D46=0,0,F46/D46%)</f>
        <v>0</v>
      </c>
      <c r="I46" s="10">
        <f aca="true" t="shared" si="7" ref="I46:I52">F46-E46</f>
        <v>0</v>
      </c>
      <c r="J46" s="10">
        <f>F46-D46</f>
        <v>0</v>
      </c>
      <c r="K46" s="94">
        <f>SUM(K47)</f>
        <v>227209.58</v>
      </c>
      <c r="L46" s="65">
        <f>IF(K46=0,0,F46-K46)</f>
        <v>-227209.58</v>
      </c>
      <c r="M46" s="69">
        <f>IF(K46=0,0,F46/K46*100)</f>
        <v>0</v>
      </c>
    </row>
    <row r="47" spans="1:13" s="97" customFormat="1" ht="129.75" customHeight="1">
      <c r="A47" s="96" t="s">
        <v>238</v>
      </c>
      <c r="B47" s="106" t="s">
        <v>239</v>
      </c>
      <c r="C47" s="98"/>
      <c r="D47" s="98"/>
      <c r="E47" s="99"/>
      <c r="F47" s="99"/>
      <c r="G47" s="9">
        <f>IF(E47=0,0,F47/E47%)</f>
        <v>0</v>
      </c>
      <c r="H47" s="9">
        <f>IF(D47=0,0,F47/D47%)</f>
        <v>0</v>
      </c>
      <c r="I47" s="10">
        <f t="shared" si="7"/>
        <v>0</v>
      </c>
      <c r="J47" s="10">
        <f>F47-D47</f>
        <v>0</v>
      </c>
      <c r="K47" s="100">
        <v>227209.58</v>
      </c>
      <c r="L47" s="101">
        <f>IF(K47=0,0,F47-K47)</f>
        <v>-227209.58</v>
      </c>
      <c r="M47" s="102">
        <f>IF(K47=0,0,F47/K47*100)</f>
        <v>0</v>
      </c>
    </row>
    <row r="48" spans="1:13" s="40" customFormat="1" ht="93.75" customHeight="1">
      <c r="A48" s="20">
        <v>21010000</v>
      </c>
      <c r="B48" s="25" t="s">
        <v>80</v>
      </c>
      <c r="C48" s="71">
        <f>C49</f>
        <v>2100</v>
      </c>
      <c r="D48" s="71">
        <f>D49</f>
        <v>200</v>
      </c>
      <c r="E48" s="71">
        <f>E49</f>
        <v>200</v>
      </c>
      <c r="F48" s="71">
        <f>F49</f>
        <v>218.88</v>
      </c>
      <c r="G48" s="54">
        <f t="shared" si="5"/>
        <v>109.44</v>
      </c>
      <c r="H48" s="54">
        <f t="shared" si="2"/>
        <v>109.44</v>
      </c>
      <c r="I48" s="37">
        <f t="shared" si="7"/>
        <v>18.879999999999995</v>
      </c>
      <c r="J48" s="37">
        <f t="shared" si="1"/>
        <v>18.879999999999995</v>
      </c>
      <c r="K48" s="68">
        <f>SUM(K49)</f>
        <v>2108</v>
      </c>
      <c r="L48" s="68">
        <f t="shared" si="3"/>
        <v>-1889.12</v>
      </c>
      <c r="M48" s="70">
        <f t="shared" si="4"/>
        <v>10.383301707779886</v>
      </c>
    </row>
    <row r="49" spans="1:13" s="14" customFormat="1" ht="41.25" customHeight="1">
      <c r="A49" s="11">
        <v>21010300</v>
      </c>
      <c r="B49" s="22" t="s">
        <v>81</v>
      </c>
      <c r="C49" s="12">
        <v>2100</v>
      </c>
      <c r="D49" s="12">
        <v>200</v>
      </c>
      <c r="E49" s="12">
        <v>200</v>
      </c>
      <c r="F49" s="12">
        <v>218.88</v>
      </c>
      <c r="G49" s="9">
        <f t="shared" si="5"/>
        <v>109.44</v>
      </c>
      <c r="H49" s="9">
        <f t="shared" si="2"/>
        <v>109.44</v>
      </c>
      <c r="I49" s="10">
        <f t="shared" si="7"/>
        <v>18.879999999999995</v>
      </c>
      <c r="J49" s="10">
        <f t="shared" si="1"/>
        <v>18.879999999999995</v>
      </c>
      <c r="K49" s="64">
        <v>2108</v>
      </c>
      <c r="L49" s="65">
        <f t="shared" si="3"/>
        <v>-1889.12</v>
      </c>
      <c r="M49" s="69">
        <f t="shared" si="4"/>
        <v>10.383301707779886</v>
      </c>
    </row>
    <row r="50" spans="1:13" s="40" customFormat="1" ht="19.5" customHeight="1">
      <c r="A50" s="20">
        <v>21080000</v>
      </c>
      <c r="B50" s="32" t="s">
        <v>3</v>
      </c>
      <c r="C50" s="71">
        <f>C51+C52</f>
        <v>0</v>
      </c>
      <c r="D50" s="71">
        <f>D51+D52</f>
        <v>29300</v>
      </c>
      <c r="E50" s="71">
        <f>E51+E52</f>
        <v>29300</v>
      </c>
      <c r="F50" s="71">
        <f>F51+F52</f>
        <v>48954.46</v>
      </c>
      <c r="G50" s="54">
        <f t="shared" si="5"/>
        <v>167.08006825938565</v>
      </c>
      <c r="H50" s="54">
        <f t="shared" si="2"/>
        <v>167.08006825938565</v>
      </c>
      <c r="I50" s="37">
        <f t="shared" si="7"/>
        <v>19654.46</v>
      </c>
      <c r="J50" s="37">
        <f t="shared" si="1"/>
        <v>19654.46</v>
      </c>
      <c r="K50" s="68">
        <f>SUM(K51:K52)</f>
        <v>14711.8</v>
      </c>
      <c r="L50" s="68">
        <f t="shared" si="3"/>
        <v>34242.66</v>
      </c>
      <c r="M50" s="70">
        <f t="shared" si="4"/>
        <v>332.7564268138501</v>
      </c>
    </row>
    <row r="51" spans="1:13" s="14" customFormat="1" ht="19.5" customHeight="1">
      <c r="A51" s="11">
        <v>21081100</v>
      </c>
      <c r="B51" s="31" t="s">
        <v>124</v>
      </c>
      <c r="C51" s="12"/>
      <c r="D51" s="12">
        <v>2300</v>
      </c>
      <c r="E51" s="12">
        <v>2300</v>
      </c>
      <c r="F51" s="12">
        <v>4913</v>
      </c>
      <c r="G51" s="9">
        <f t="shared" si="5"/>
        <v>213.6086956521739</v>
      </c>
      <c r="H51" s="9">
        <f t="shared" si="2"/>
        <v>213.6086956521739</v>
      </c>
      <c r="I51" s="10">
        <f t="shared" si="7"/>
        <v>2613</v>
      </c>
      <c r="J51" s="10">
        <f t="shared" si="1"/>
        <v>2613</v>
      </c>
      <c r="K51" s="90">
        <v>1111.8</v>
      </c>
      <c r="L51" s="65">
        <f t="shared" si="3"/>
        <v>3801.2</v>
      </c>
      <c r="M51" s="69">
        <f t="shared" si="4"/>
        <v>441.8960244648318</v>
      </c>
    </row>
    <row r="52" spans="1:13" s="34" customFormat="1" ht="36" customHeight="1">
      <c r="A52" s="11">
        <v>21081500</v>
      </c>
      <c r="B52" s="22" t="s">
        <v>182</v>
      </c>
      <c r="C52" s="33"/>
      <c r="D52" s="12">
        <v>27000</v>
      </c>
      <c r="E52" s="12">
        <v>27000</v>
      </c>
      <c r="F52" s="12">
        <v>44041.46</v>
      </c>
      <c r="G52" s="9">
        <f t="shared" si="5"/>
        <v>163.11651851851852</v>
      </c>
      <c r="H52" s="9">
        <f t="shared" si="2"/>
        <v>163.11651851851852</v>
      </c>
      <c r="I52" s="10">
        <f t="shared" si="7"/>
        <v>17041.46</v>
      </c>
      <c r="J52" s="10">
        <f t="shared" si="1"/>
        <v>17041.46</v>
      </c>
      <c r="K52" s="90">
        <v>13600</v>
      </c>
      <c r="L52" s="65">
        <f t="shared" si="3"/>
        <v>30441.46</v>
      </c>
      <c r="M52" s="69">
        <f t="shared" si="4"/>
        <v>323.8342647058824</v>
      </c>
    </row>
    <row r="53" spans="1:13" s="40" customFormat="1" ht="23.25" customHeight="1">
      <c r="A53" s="20">
        <v>22010000</v>
      </c>
      <c r="B53" s="21" t="s">
        <v>62</v>
      </c>
      <c r="C53" s="71">
        <f>C54</f>
        <v>63000</v>
      </c>
      <c r="D53" s="71">
        <f>D54</f>
        <v>171700</v>
      </c>
      <c r="E53" s="71">
        <f>E54</f>
        <v>171700</v>
      </c>
      <c r="F53" s="71">
        <f>F54</f>
        <v>191414.68</v>
      </c>
      <c r="G53" s="54">
        <f t="shared" si="5"/>
        <v>111.48205008736167</v>
      </c>
      <c r="H53" s="54">
        <f t="shared" si="2"/>
        <v>111.48205008736167</v>
      </c>
      <c r="I53" s="37">
        <f t="shared" si="6"/>
        <v>19714.679999999993</v>
      </c>
      <c r="J53" s="37">
        <f t="shared" si="1"/>
        <v>19714.679999999993</v>
      </c>
      <c r="K53" s="68">
        <f>SUM(K54)</f>
        <v>71083.82</v>
      </c>
      <c r="L53" s="68">
        <f t="shared" si="3"/>
        <v>120330.85999999999</v>
      </c>
      <c r="M53" s="70">
        <f t="shared" si="4"/>
        <v>269.2802384565151</v>
      </c>
    </row>
    <row r="54" spans="1:13" s="14" customFormat="1" ht="30" customHeight="1">
      <c r="A54" s="11">
        <v>22012500</v>
      </c>
      <c r="B54" s="22" t="s">
        <v>109</v>
      </c>
      <c r="C54" s="12">
        <v>63000</v>
      </c>
      <c r="D54" s="12">
        <v>171700</v>
      </c>
      <c r="E54" s="23">
        <v>171700</v>
      </c>
      <c r="F54" s="23">
        <v>191414.68</v>
      </c>
      <c r="G54" s="9">
        <f t="shared" si="5"/>
        <v>111.48205008736167</v>
      </c>
      <c r="H54" s="9">
        <f t="shared" si="2"/>
        <v>111.48205008736167</v>
      </c>
      <c r="I54" s="10">
        <f t="shared" si="6"/>
        <v>19714.679999999993</v>
      </c>
      <c r="J54" s="10">
        <f t="shared" si="1"/>
        <v>19714.679999999993</v>
      </c>
      <c r="K54" s="64">
        <v>71083.82</v>
      </c>
      <c r="L54" s="65">
        <f t="shared" si="3"/>
        <v>120330.85999999999</v>
      </c>
      <c r="M54" s="69">
        <f t="shared" si="4"/>
        <v>269.2802384565151</v>
      </c>
    </row>
    <row r="55" spans="1:13" s="40" customFormat="1" ht="39.75" customHeight="1">
      <c r="A55" s="20">
        <v>22080000</v>
      </c>
      <c r="B55" s="21" t="s">
        <v>41</v>
      </c>
      <c r="C55" s="71">
        <f>C56</f>
        <v>1000</v>
      </c>
      <c r="D55" s="71">
        <f>D56</f>
        <v>0</v>
      </c>
      <c r="E55" s="71">
        <f>E56</f>
        <v>0</v>
      </c>
      <c r="F55" s="71">
        <f>F56</f>
        <v>0</v>
      </c>
      <c r="G55" s="54">
        <f t="shared" si="5"/>
        <v>0</v>
      </c>
      <c r="H55" s="54">
        <f t="shared" si="2"/>
        <v>0</v>
      </c>
      <c r="I55" s="37">
        <f t="shared" si="6"/>
        <v>0</v>
      </c>
      <c r="J55" s="37">
        <f t="shared" si="1"/>
        <v>0</v>
      </c>
      <c r="K55" s="68">
        <f>SUM(K56)</f>
        <v>1562.44</v>
      </c>
      <c r="L55" s="68">
        <f t="shared" si="3"/>
        <v>-1562.44</v>
      </c>
      <c r="M55" s="70">
        <f t="shared" si="4"/>
        <v>0</v>
      </c>
    </row>
    <row r="56" spans="1:13" s="14" customFormat="1" ht="42" customHeight="1">
      <c r="A56" s="11">
        <v>22080400</v>
      </c>
      <c r="B56" s="22" t="s">
        <v>44</v>
      </c>
      <c r="C56" s="12">
        <v>1000</v>
      </c>
      <c r="D56" s="12"/>
      <c r="E56" s="12"/>
      <c r="F56" s="12"/>
      <c r="G56" s="9">
        <f t="shared" si="5"/>
        <v>0</v>
      </c>
      <c r="H56" s="9">
        <f t="shared" si="2"/>
        <v>0</v>
      </c>
      <c r="I56" s="10">
        <f t="shared" si="6"/>
        <v>0</v>
      </c>
      <c r="J56" s="10">
        <f t="shared" si="1"/>
        <v>0</v>
      </c>
      <c r="K56" s="64">
        <v>1562.44</v>
      </c>
      <c r="L56" s="65">
        <f t="shared" si="3"/>
        <v>-1562.44</v>
      </c>
      <c r="M56" s="69">
        <f t="shared" si="4"/>
        <v>0</v>
      </c>
    </row>
    <row r="57" spans="1:13" s="40" customFormat="1" ht="24.75" customHeight="1">
      <c r="A57" s="20">
        <v>22090000</v>
      </c>
      <c r="B57" s="25" t="s">
        <v>110</v>
      </c>
      <c r="C57" s="71">
        <f>C58+C59+C60</f>
        <v>6300</v>
      </c>
      <c r="D57" s="71">
        <f>D58+D59+D60</f>
        <v>9100</v>
      </c>
      <c r="E57" s="71">
        <f>E58+E59+E60</f>
        <v>9100</v>
      </c>
      <c r="F57" s="71">
        <f>F58+F59+F60</f>
        <v>11227.35</v>
      </c>
      <c r="G57" s="54">
        <f t="shared" si="5"/>
        <v>123.37747252747253</v>
      </c>
      <c r="H57" s="54">
        <f t="shared" si="2"/>
        <v>123.37747252747253</v>
      </c>
      <c r="I57" s="37">
        <f t="shared" si="6"/>
        <v>2127.3500000000004</v>
      </c>
      <c r="J57" s="37">
        <f t="shared" si="1"/>
        <v>2127.3500000000004</v>
      </c>
      <c r="K57" s="68">
        <f>SUM(K58:K60)</f>
        <v>9720.349999999999</v>
      </c>
      <c r="L57" s="68">
        <f t="shared" si="3"/>
        <v>1507.0000000000018</v>
      </c>
      <c r="M57" s="70">
        <f t="shared" si="4"/>
        <v>115.50355697068524</v>
      </c>
    </row>
    <row r="58" spans="1:13" s="14" customFormat="1" ht="52.5" customHeight="1">
      <c r="A58" s="11">
        <v>22090100</v>
      </c>
      <c r="B58" s="29" t="s">
        <v>111</v>
      </c>
      <c r="C58" s="12">
        <v>6300</v>
      </c>
      <c r="D58" s="12">
        <v>8600</v>
      </c>
      <c r="E58" s="23">
        <v>8600</v>
      </c>
      <c r="F58" s="23">
        <v>10613.65</v>
      </c>
      <c r="G58" s="9">
        <f t="shared" si="5"/>
        <v>123.41453488372093</v>
      </c>
      <c r="H58" s="9">
        <f t="shared" si="2"/>
        <v>123.41453488372093</v>
      </c>
      <c r="I58" s="10">
        <f t="shared" si="6"/>
        <v>2013.6499999999996</v>
      </c>
      <c r="J58" s="10">
        <f t="shared" si="1"/>
        <v>2013.6499999999996</v>
      </c>
      <c r="K58" s="91">
        <v>8838.05</v>
      </c>
      <c r="L58" s="65">
        <f t="shared" si="3"/>
        <v>1775.6000000000004</v>
      </c>
      <c r="M58" s="69">
        <f t="shared" si="4"/>
        <v>120.09040455756643</v>
      </c>
    </row>
    <row r="59" spans="1:13" s="14" customFormat="1" ht="24.75" customHeight="1">
      <c r="A59" s="11">
        <v>22090200</v>
      </c>
      <c r="B59" s="29" t="s">
        <v>205</v>
      </c>
      <c r="C59" s="12"/>
      <c r="D59" s="12"/>
      <c r="E59" s="23">
        <v>0</v>
      </c>
      <c r="F59" s="23">
        <v>10.2</v>
      </c>
      <c r="G59" s="9">
        <f>IF(E59=0,0,F59/E59%)</f>
        <v>0</v>
      </c>
      <c r="H59" s="9">
        <f>IF(D59=0,0,F59/D59%)</f>
        <v>0</v>
      </c>
      <c r="I59" s="10">
        <f>F59-E59</f>
        <v>10.2</v>
      </c>
      <c r="J59" s="10">
        <f>F59-D59</f>
        <v>10.2</v>
      </c>
      <c r="K59" s="91">
        <v>15.3</v>
      </c>
      <c r="L59" s="65">
        <f>IF(K59=0,0,F59-K59)</f>
        <v>-5.100000000000001</v>
      </c>
      <c r="M59" s="69">
        <f>IF(K59=0,0,F59/K59*100)</f>
        <v>66.66666666666666</v>
      </c>
    </row>
    <row r="60" spans="1:13" s="34" customFormat="1" ht="36" customHeight="1">
      <c r="A60" s="35">
        <v>22090400</v>
      </c>
      <c r="B60" s="29" t="s">
        <v>184</v>
      </c>
      <c r="C60" s="33"/>
      <c r="D60" s="12">
        <v>500</v>
      </c>
      <c r="E60" s="23">
        <v>500</v>
      </c>
      <c r="F60" s="23">
        <v>603.5</v>
      </c>
      <c r="G60" s="9">
        <f t="shared" si="5"/>
        <v>120.7</v>
      </c>
      <c r="H60" s="9">
        <f t="shared" si="2"/>
        <v>120.7</v>
      </c>
      <c r="I60" s="10">
        <f t="shared" si="6"/>
        <v>103.5</v>
      </c>
      <c r="J60" s="10">
        <f t="shared" si="1"/>
        <v>103.5</v>
      </c>
      <c r="K60" s="91">
        <v>867</v>
      </c>
      <c r="L60" s="65">
        <f t="shared" si="3"/>
        <v>-263.5</v>
      </c>
      <c r="M60" s="69">
        <f t="shared" si="4"/>
        <v>69.6078431372549</v>
      </c>
    </row>
    <row r="61" spans="1:13" s="40" customFormat="1" ht="26.25" customHeight="1">
      <c r="A61" s="26">
        <v>24000000</v>
      </c>
      <c r="B61" s="27" t="s">
        <v>125</v>
      </c>
      <c r="C61" s="71">
        <f>C62</f>
        <v>0</v>
      </c>
      <c r="D61" s="71">
        <f>D62</f>
        <v>70800</v>
      </c>
      <c r="E61" s="71">
        <f>E62</f>
        <v>70800</v>
      </c>
      <c r="F61" s="71">
        <f>F62</f>
        <v>83514.79</v>
      </c>
      <c r="G61" s="54">
        <f t="shared" si="5"/>
        <v>117.9587429378531</v>
      </c>
      <c r="H61" s="54">
        <f t="shared" si="2"/>
        <v>117.9587429378531</v>
      </c>
      <c r="I61" s="37">
        <f t="shared" si="6"/>
        <v>12714.789999999994</v>
      </c>
      <c r="J61" s="37">
        <f t="shared" si="1"/>
        <v>12714.789999999994</v>
      </c>
      <c r="K61" s="68">
        <f>SUM(K62)</f>
        <v>49674.81</v>
      </c>
      <c r="L61" s="68">
        <f t="shared" si="3"/>
        <v>33839.979999999996</v>
      </c>
      <c r="M61" s="70">
        <f t="shared" si="4"/>
        <v>168.1230184876399</v>
      </c>
    </row>
    <row r="62" spans="1:13" s="14" customFormat="1" ht="26.25" customHeight="1">
      <c r="A62" s="35">
        <v>24060300</v>
      </c>
      <c r="B62" s="29" t="s">
        <v>3</v>
      </c>
      <c r="C62" s="12"/>
      <c r="D62" s="12">
        <v>70800</v>
      </c>
      <c r="E62" s="12">
        <v>70800</v>
      </c>
      <c r="F62" s="12">
        <v>83514.79</v>
      </c>
      <c r="G62" s="9">
        <f t="shared" si="5"/>
        <v>117.9587429378531</v>
      </c>
      <c r="H62" s="9">
        <f t="shared" si="2"/>
        <v>117.9587429378531</v>
      </c>
      <c r="I62" s="10">
        <f t="shared" si="6"/>
        <v>12714.789999999994</v>
      </c>
      <c r="J62" s="10">
        <f t="shared" si="1"/>
        <v>12714.789999999994</v>
      </c>
      <c r="K62" s="64">
        <v>49674.81</v>
      </c>
      <c r="L62" s="65">
        <f t="shared" si="3"/>
        <v>33839.979999999996</v>
      </c>
      <c r="M62" s="69">
        <f t="shared" si="4"/>
        <v>168.1230184876399</v>
      </c>
    </row>
    <row r="63" spans="1:13" s="40" customFormat="1" ht="38.25" customHeight="1">
      <c r="A63" s="41"/>
      <c r="B63" s="36" t="s">
        <v>35</v>
      </c>
      <c r="C63" s="37">
        <f>C14+C19+C53+C55+C48+C21+C23+C30+C31+C42+C57+C26+C28+C50+C61</f>
        <v>38000000</v>
      </c>
      <c r="D63" s="37">
        <f>D14+D19+D53+D55+D48+D21+D23+D30+D31+D42+D57+D26+D28+D50+D61</f>
        <v>39570219</v>
      </c>
      <c r="E63" s="37">
        <f>E14+E19+E53+E55+E48+E21+E23+E30+E31+E42+E57+E26+E28+E50+E61</f>
        <v>39570219</v>
      </c>
      <c r="F63" s="37">
        <f>F14+F19+F53+F55+F48+F21+F23+F30+F31+F42+F57+F26+F28+F50+F61</f>
        <v>41026331.58</v>
      </c>
      <c r="G63" s="54">
        <f t="shared" si="5"/>
        <v>103.67981936112105</v>
      </c>
      <c r="H63" s="54">
        <f t="shared" si="2"/>
        <v>103.67981936112105</v>
      </c>
      <c r="I63" s="37">
        <f t="shared" si="6"/>
        <v>1456112.5799999982</v>
      </c>
      <c r="J63" s="37">
        <f t="shared" si="1"/>
        <v>1456112.5799999982</v>
      </c>
      <c r="K63" s="68">
        <f>SUM(K14,K19,K21,K23,K26,K28,K30,K31,K42,K48,K50,K53,K55,K57,K61)</f>
        <v>34163913.779999994</v>
      </c>
      <c r="L63" s="68">
        <f t="shared" si="3"/>
        <v>6862417.8000000045</v>
      </c>
      <c r="M63" s="70">
        <f t="shared" si="4"/>
        <v>120.0867437032854</v>
      </c>
    </row>
    <row r="64" spans="1:13" s="14" customFormat="1" ht="18" customHeight="1">
      <c r="A64" s="16"/>
      <c r="B64" s="15" t="s">
        <v>36</v>
      </c>
      <c r="C64" s="72"/>
      <c r="D64" s="72"/>
      <c r="E64" s="72"/>
      <c r="F64" s="72"/>
      <c r="G64" s="81"/>
      <c r="H64" s="81"/>
      <c r="I64" s="72"/>
      <c r="J64" s="72"/>
      <c r="K64" s="82"/>
      <c r="L64" s="82"/>
      <c r="M64" s="83"/>
    </row>
    <row r="65" spans="1:13" s="14" customFormat="1" ht="43.5" customHeight="1">
      <c r="A65" s="16">
        <v>41033200</v>
      </c>
      <c r="B65" s="107" t="s">
        <v>206</v>
      </c>
      <c r="C65" s="73"/>
      <c r="D65" s="73">
        <v>3017000</v>
      </c>
      <c r="E65" s="73">
        <v>3017000</v>
      </c>
      <c r="F65" s="73">
        <v>3005149</v>
      </c>
      <c r="G65" s="9">
        <f>IF(E65=0,0,F65/E65%)</f>
        <v>99.60719257540603</v>
      </c>
      <c r="H65" s="9">
        <f>IF(D65=0,0,F65/D65%)</f>
        <v>99.60719257540603</v>
      </c>
      <c r="I65" s="10">
        <f>F65-E65</f>
        <v>-11851</v>
      </c>
      <c r="J65" s="10">
        <f>F65-D65</f>
        <v>-11851</v>
      </c>
      <c r="K65" s="64"/>
      <c r="L65" s="65"/>
      <c r="M65" s="69"/>
    </row>
    <row r="66" spans="1:13" s="14" customFormat="1" ht="28.5" customHeight="1">
      <c r="A66" s="11">
        <v>41033900</v>
      </c>
      <c r="B66" s="108" t="s">
        <v>60</v>
      </c>
      <c r="C66" s="12">
        <v>13211700</v>
      </c>
      <c r="D66" s="12">
        <v>13211700</v>
      </c>
      <c r="E66" s="23">
        <v>13211700</v>
      </c>
      <c r="F66" s="23">
        <v>13211700</v>
      </c>
      <c r="G66" s="9">
        <f t="shared" si="5"/>
        <v>100</v>
      </c>
      <c r="H66" s="9">
        <f t="shared" si="2"/>
        <v>100</v>
      </c>
      <c r="I66" s="10">
        <f t="shared" si="6"/>
        <v>0</v>
      </c>
      <c r="J66" s="10">
        <f aca="true" t="shared" si="8" ref="J66:J85">F66-D66</f>
        <v>0</v>
      </c>
      <c r="K66" s="64">
        <v>8590900</v>
      </c>
      <c r="L66" s="65">
        <f t="shared" si="3"/>
        <v>4620800</v>
      </c>
      <c r="M66" s="69">
        <f t="shared" si="4"/>
        <v>153.78714686470568</v>
      </c>
    </row>
    <row r="67" spans="1:13" s="14" customFormat="1" ht="27.75" customHeight="1">
      <c r="A67" s="11">
        <v>41034200</v>
      </c>
      <c r="B67" s="108" t="s">
        <v>61</v>
      </c>
      <c r="C67" s="12">
        <v>5399900</v>
      </c>
      <c r="D67" s="12">
        <v>5888000</v>
      </c>
      <c r="E67" s="12">
        <v>5888000</v>
      </c>
      <c r="F67" s="12">
        <v>5888000</v>
      </c>
      <c r="G67" s="9">
        <f t="shared" si="5"/>
        <v>100</v>
      </c>
      <c r="H67" s="9">
        <f t="shared" si="2"/>
        <v>100</v>
      </c>
      <c r="I67" s="10">
        <f aca="true" t="shared" si="9" ref="I67:I72">F67-E67</f>
        <v>0</v>
      </c>
      <c r="J67" s="10">
        <f t="shared" si="8"/>
        <v>0</v>
      </c>
      <c r="K67" s="64">
        <v>5736897.32</v>
      </c>
      <c r="L67" s="65">
        <f t="shared" si="3"/>
        <v>151102.6799999997</v>
      </c>
      <c r="M67" s="69">
        <f t="shared" si="4"/>
        <v>102.63387457665007</v>
      </c>
    </row>
    <row r="68" spans="1:13" s="14" customFormat="1" ht="57.75" customHeight="1">
      <c r="A68" s="11">
        <v>41040200</v>
      </c>
      <c r="B68" s="108" t="s">
        <v>112</v>
      </c>
      <c r="C68" s="12">
        <v>4516300</v>
      </c>
      <c r="D68" s="12">
        <v>4516300</v>
      </c>
      <c r="E68" s="12">
        <v>4516300</v>
      </c>
      <c r="F68" s="12">
        <v>4516300</v>
      </c>
      <c r="G68" s="9">
        <f t="shared" si="5"/>
        <v>100</v>
      </c>
      <c r="H68" s="9">
        <f t="shared" si="2"/>
        <v>100</v>
      </c>
      <c r="I68" s="10">
        <f t="shared" si="9"/>
        <v>0</v>
      </c>
      <c r="J68" s="10">
        <f t="shared" si="8"/>
        <v>0</v>
      </c>
      <c r="K68" s="64">
        <v>4299100</v>
      </c>
      <c r="L68" s="65">
        <f t="shared" si="3"/>
        <v>217200</v>
      </c>
      <c r="M68" s="69">
        <f t="shared" si="4"/>
        <v>105.05222023214161</v>
      </c>
    </row>
    <row r="69" spans="1:13" s="14" customFormat="1" ht="89.25" customHeight="1">
      <c r="A69" s="11">
        <v>41050900</v>
      </c>
      <c r="B69" s="108" t="s">
        <v>217</v>
      </c>
      <c r="C69" s="12">
        <v>0</v>
      </c>
      <c r="D69" s="12">
        <v>600000</v>
      </c>
      <c r="E69" s="12">
        <v>600000</v>
      </c>
      <c r="F69" s="12">
        <v>398534</v>
      </c>
      <c r="G69" s="9">
        <f>IF(E69=0,0,F69/E69%)</f>
        <v>66.42233333333333</v>
      </c>
      <c r="H69" s="9">
        <f>IF(D69=0,0,F69/D69%)</f>
        <v>66.42233333333333</v>
      </c>
      <c r="I69" s="10">
        <f t="shared" si="9"/>
        <v>-201466</v>
      </c>
      <c r="J69" s="10">
        <f>F69-D69</f>
        <v>-201466</v>
      </c>
      <c r="K69" s="64"/>
      <c r="L69" s="65">
        <f>IF(K69=0,0,F69-K69)</f>
        <v>0</v>
      </c>
      <c r="M69" s="69">
        <f>IF(K69=0,0,F69/K69*100)</f>
        <v>0</v>
      </c>
    </row>
    <row r="70" spans="1:13" s="14" customFormat="1" ht="39" customHeight="1">
      <c r="A70" s="11">
        <v>41051100</v>
      </c>
      <c r="B70" s="108" t="s">
        <v>114</v>
      </c>
      <c r="C70" s="12"/>
      <c r="D70" s="12">
        <v>1541779</v>
      </c>
      <c r="E70" s="12">
        <v>1541779</v>
      </c>
      <c r="F70" s="12">
        <v>1390570</v>
      </c>
      <c r="G70" s="9">
        <f t="shared" si="5"/>
        <v>90.19256326620092</v>
      </c>
      <c r="H70" s="9">
        <f aca="true" t="shared" si="10" ref="H70:H116">IF(D70=0,0,F70/D70%)</f>
        <v>90.19256326620092</v>
      </c>
      <c r="I70" s="10">
        <f t="shared" si="9"/>
        <v>-151209</v>
      </c>
      <c r="J70" s="10">
        <f t="shared" si="8"/>
        <v>-151209</v>
      </c>
      <c r="K70" s="64"/>
      <c r="L70" s="65">
        <f t="shared" si="3"/>
        <v>0</v>
      </c>
      <c r="M70" s="69">
        <f t="shared" si="4"/>
        <v>0</v>
      </c>
    </row>
    <row r="71" spans="1:13" s="14" customFormat="1" ht="59.25" customHeight="1">
      <c r="A71" s="11">
        <v>41051200</v>
      </c>
      <c r="B71" s="108" t="s">
        <v>213</v>
      </c>
      <c r="C71" s="12"/>
      <c r="D71" s="12">
        <v>241453</v>
      </c>
      <c r="E71" s="12">
        <v>241453</v>
      </c>
      <c r="F71" s="12">
        <v>219049</v>
      </c>
      <c r="G71" s="9">
        <f>IF(E71=0,0,F71/E71%)</f>
        <v>90.72117554969289</v>
      </c>
      <c r="H71" s="9">
        <f>IF(D71=0,0,F71/D71%)</f>
        <v>90.72117554969289</v>
      </c>
      <c r="I71" s="10">
        <f t="shared" si="9"/>
        <v>-22404</v>
      </c>
      <c r="J71" s="10">
        <f>F71-D71</f>
        <v>-22404</v>
      </c>
      <c r="K71" s="64"/>
      <c r="L71" s="65">
        <f>IF(K71=0,0,F71-K71)</f>
        <v>0</v>
      </c>
      <c r="M71" s="69">
        <f>IF(K71=0,0,F71/K71*100)</f>
        <v>0</v>
      </c>
    </row>
    <row r="72" spans="1:13" s="14" customFormat="1" ht="63.75" customHeight="1">
      <c r="A72" s="11">
        <v>41051400</v>
      </c>
      <c r="B72" s="108" t="s">
        <v>214</v>
      </c>
      <c r="C72" s="12"/>
      <c r="D72" s="12">
        <v>191016</v>
      </c>
      <c r="E72" s="12">
        <v>191016</v>
      </c>
      <c r="F72" s="12">
        <v>188277.28</v>
      </c>
      <c r="G72" s="9">
        <f>IF(E72=0,0,F72/E72%)</f>
        <v>98.56623528919043</v>
      </c>
      <c r="H72" s="9">
        <f>IF(D72=0,0,F72/D72%)</f>
        <v>98.56623528919043</v>
      </c>
      <c r="I72" s="10">
        <f t="shared" si="9"/>
        <v>-2738.720000000001</v>
      </c>
      <c r="J72" s="10">
        <f>F72-D72</f>
        <v>-2738.720000000001</v>
      </c>
      <c r="K72" s="64"/>
      <c r="L72" s="65">
        <f>IF(K72=0,0,F72-K72)</f>
        <v>0</v>
      </c>
      <c r="M72" s="69">
        <f>IF(K72=0,0,F72/K72*100)</f>
        <v>0</v>
      </c>
    </row>
    <row r="73" spans="1:13" s="14" customFormat="1" ht="48" customHeight="1">
      <c r="A73" s="11">
        <v>41051500</v>
      </c>
      <c r="B73" s="108" t="s">
        <v>113</v>
      </c>
      <c r="C73" s="12">
        <v>89620</v>
      </c>
      <c r="D73" s="12">
        <v>151870</v>
      </c>
      <c r="E73" s="23">
        <v>151870</v>
      </c>
      <c r="F73" s="23">
        <v>151769.61</v>
      </c>
      <c r="G73" s="9">
        <f t="shared" si="5"/>
        <v>99.93389741226048</v>
      </c>
      <c r="H73" s="9">
        <f t="shared" si="10"/>
        <v>99.93389741226048</v>
      </c>
      <c r="I73" s="10">
        <f t="shared" si="6"/>
        <v>-100.39000000001397</v>
      </c>
      <c r="J73" s="10">
        <f t="shared" si="8"/>
        <v>-100.39000000001397</v>
      </c>
      <c r="K73" s="64"/>
      <c r="L73" s="65">
        <f t="shared" si="3"/>
        <v>0</v>
      </c>
      <c r="M73" s="69">
        <f t="shared" si="4"/>
        <v>0</v>
      </c>
    </row>
    <row r="74" spans="1:13" s="14" customFormat="1" ht="52.5" customHeight="1">
      <c r="A74" s="11">
        <v>41051600</v>
      </c>
      <c r="B74" s="109" t="s">
        <v>115</v>
      </c>
      <c r="C74" s="12"/>
      <c r="D74" s="23">
        <v>1</v>
      </c>
      <c r="E74" s="23">
        <v>1</v>
      </c>
      <c r="F74" s="74">
        <v>0.75</v>
      </c>
      <c r="G74" s="9">
        <f t="shared" si="5"/>
        <v>75</v>
      </c>
      <c r="H74" s="9">
        <f t="shared" si="10"/>
        <v>75</v>
      </c>
      <c r="I74" s="75">
        <f t="shared" si="6"/>
        <v>-0.25</v>
      </c>
      <c r="J74" s="10">
        <f t="shared" si="8"/>
        <v>-0.25</v>
      </c>
      <c r="K74" s="64"/>
      <c r="L74" s="65">
        <f t="shared" si="3"/>
        <v>0</v>
      </c>
      <c r="M74" s="69">
        <f t="shared" si="4"/>
        <v>0</v>
      </c>
    </row>
    <row r="75" spans="1:13" s="14" customFormat="1" ht="57" customHeight="1">
      <c r="A75" s="11">
        <v>41052000</v>
      </c>
      <c r="B75" s="24" t="s">
        <v>116</v>
      </c>
      <c r="C75" s="12">
        <v>154460</v>
      </c>
      <c r="D75" s="23">
        <v>256569</v>
      </c>
      <c r="E75" s="23">
        <v>256569</v>
      </c>
      <c r="F75" s="23">
        <v>255402.91</v>
      </c>
      <c r="G75" s="9">
        <f t="shared" si="5"/>
        <v>99.54550627706386</v>
      </c>
      <c r="H75" s="9">
        <f t="shared" si="10"/>
        <v>99.54550627706386</v>
      </c>
      <c r="I75" s="10">
        <f t="shared" si="6"/>
        <v>-1166.0899999999965</v>
      </c>
      <c r="J75" s="10">
        <f t="shared" si="8"/>
        <v>-1166.0899999999965</v>
      </c>
      <c r="K75" s="64">
        <v>164037.01</v>
      </c>
      <c r="L75" s="65">
        <f t="shared" si="3"/>
        <v>91365.9</v>
      </c>
      <c r="M75" s="69">
        <f t="shared" si="4"/>
        <v>155.69834514784193</v>
      </c>
    </row>
    <row r="76" spans="1:13" s="14" customFormat="1" ht="21" customHeight="1">
      <c r="A76" s="11">
        <v>41053900</v>
      </c>
      <c r="B76" s="24" t="s">
        <v>118</v>
      </c>
      <c r="C76" s="12"/>
      <c r="D76" s="23">
        <v>1411535</v>
      </c>
      <c r="E76" s="23">
        <v>1411535</v>
      </c>
      <c r="F76" s="23">
        <v>1411527.04</v>
      </c>
      <c r="G76" s="9">
        <f t="shared" si="5"/>
        <v>99.99943607491136</v>
      </c>
      <c r="H76" s="9">
        <f t="shared" si="10"/>
        <v>99.99943607491136</v>
      </c>
      <c r="I76" s="10">
        <f t="shared" si="6"/>
        <v>-7.959999999962747</v>
      </c>
      <c r="J76" s="10">
        <f t="shared" si="8"/>
        <v>-7.959999999962747</v>
      </c>
      <c r="K76" s="64">
        <v>2075447.46</v>
      </c>
      <c r="L76" s="65">
        <f t="shared" si="3"/>
        <v>-663920.4199999999</v>
      </c>
      <c r="M76" s="69">
        <f t="shared" si="4"/>
        <v>68.01073345407646</v>
      </c>
    </row>
    <row r="77" spans="1:13" s="14" customFormat="1" ht="108">
      <c r="A77" s="11">
        <v>41054100</v>
      </c>
      <c r="B77" s="38" t="s">
        <v>119</v>
      </c>
      <c r="C77" s="12"/>
      <c r="D77" s="23">
        <v>3000000</v>
      </c>
      <c r="E77" s="23">
        <v>3000000</v>
      </c>
      <c r="F77" s="23">
        <v>3000000</v>
      </c>
      <c r="G77" s="9">
        <f t="shared" si="5"/>
        <v>100</v>
      </c>
      <c r="H77" s="9">
        <f t="shared" si="10"/>
        <v>100</v>
      </c>
      <c r="I77" s="10">
        <f t="shared" si="6"/>
        <v>0</v>
      </c>
      <c r="J77" s="10">
        <f t="shared" si="8"/>
        <v>0</v>
      </c>
      <c r="K77" s="64"/>
      <c r="L77" s="65">
        <f t="shared" si="3"/>
        <v>0</v>
      </c>
      <c r="M77" s="69">
        <f t="shared" si="4"/>
        <v>0</v>
      </c>
    </row>
    <row r="78" spans="1:13" s="40" customFormat="1" ht="19.5" customHeight="1">
      <c r="A78" s="20"/>
      <c r="B78" s="36" t="s">
        <v>37</v>
      </c>
      <c r="C78" s="39">
        <f>SUM(C65:C77)</f>
        <v>23371980</v>
      </c>
      <c r="D78" s="39">
        <f>SUM(D65:D77)</f>
        <v>34027223</v>
      </c>
      <c r="E78" s="39">
        <f>SUM(E65:E77)</f>
        <v>34027223</v>
      </c>
      <c r="F78" s="39">
        <f>SUM(F65:F77)</f>
        <v>33636279.59</v>
      </c>
      <c r="G78" s="54">
        <f t="shared" si="5"/>
        <v>98.85108634930334</v>
      </c>
      <c r="H78" s="54">
        <f t="shared" si="10"/>
        <v>98.85108634930334</v>
      </c>
      <c r="I78" s="37">
        <f aca="true" t="shared" si="11" ref="I78:I106">F78-E78</f>
        <v>-390943.4099999964</v>
      </c>
      <c r="J78" s="37">
        <f t="shared" si="8"/>
        <v>-390943.4099999964</v>
      </c>
      <c r="K78" s="68">
        <f>SUM(K65:K77)</f>
        <v>20866381.790000003</v>
      </c>
      <c r="L78" s="68">
        <f t="shared" si="3"/>
        <v>12769897.8</v>
      </c>
      <c r="M78" s="70">
        <f t="shared" si="4"/>
        <v>161.19842878615324</v>
      </c>
    </row>
    <row r="79" spans="1:13" s="40" customFormat="1" ht="18" customHeight="1">
      <c r="A79" s="41"/>
      <c r="B79" s="17" t="s">
        <v>19</v>
      </c>
      <c r="C79" s="37">
        <f>C63+C78</f>
        <v>61371980</v>
      </c>
      <c r="D79" s="37">
        <f>D63+D78</f>
        <v>73597442</v>
      </c>
      <c r="E79" s="37">
        <f>E63+E78</f>
        <v>73597442</v>
      </c>
      <c r="F79" s="37">
        <f>F63+F78</f>
        <v>74662611.17</v>
      </c>
      <c r="G79" s="54">
        <f t="shared" si="5"/>
        <v>101.44729102133739</v>
      </c>
      <c r="H79" s="54">
        <f t="shared" si="10"/>
        <v>101.44729102133739</v>
      </c>
      <c r="I79" s="37">
        <f t="shared" si="11"/>
        <v>1065169.1700000018</v>
      </c>
      <c r="J79" s="37">
        <f t="shared" si="8"/>
        <v>1065169.1700000018</v>
      </c>
      <c r="K79" s="68">
        <f>SUM(K78,K63)</f>
        <v>55030295.56999999</v>
      </c>
      <c r="L79" s="68">
        <f t="shared" si="3"/>
        <v>19632315.60000001</v>
      </c>
      <c r="M79" s="70">
        <f t="shared" si="4"/>
        <v>135.67546820646672</v>
      </c>
    </row>
    <row r="80" spans="1:13" s="14" customFormat="1" ht="18" customHeight="1">
      <c r="A80" s="16"/>
      <c r="B80" s="19" t="s">
        <v>4</v>
      </c>
      <c r="C80" s="12"/>
      <c r="D80" s="12"/>
      <c r="E80" s="12"/>
      <c r="F80" s="12"/>
      <c r="G80" s="9"/>
      <c r="H80" s="9"/>
      <c r="I80" s="37"/>
      <c r="J80" s="37"/>
      <c r="K80" s="64"/>
      <c r="L80" s="65">
        <f t="shared" si="3"/>
        <v>0</v>
      </c>
      <c r="M80" s="69">
        <f t="shared" si="4"/>
        <v>0</v>
      </c>
    </row>
    <row r="81" spans="1:13" s="40" customFormat="1" ht="18" customHeight="1">
      <c r="A81" s="41">
        <v>19000000</v>
      </c>
      <c r="B81" s="21" t="s">
        <v>108</v>
      </c>
      <c r="C81" s="71">
        <f>C82</f>
        <v>44800</v>
      </c>
      <c r="D81" s="71">
        <f>D82</f>
        <v>44800</v>
      </c>
      <c r="E81" s="71">
        <f>E82</f>
        <v>44800</v>
      </c>
      <c r="F81" s="71">
        <f>F82</f>
        <v>56159.009999999995</v>
      </c>
      <c r="G81" s="54">
        <f t="shared" si="5"/>
        <v>125.35493303571427</v>
      </c>
      <c r="H81" s="54">
        <f t="shared" si="10"/>
        <v>125.35493303571427</v>
      </c>
      <c r="I81" s="37">
        <f t="shared" si="11"/>
        <v>11359.009999999995</v>
      </c>
      <c r="J81" s="37">
        <f t="shared" si="8"/>
        <v>11359.009999999995</v>
      </c>
      <c r="K81" s="68">
        <f>SUM(K82)</f>
        <v>44838.63999999999</v>
      </c>
      <c r="L81" s="68">
        <f t="shared" si="3"/>
        <v>11320.370000000003</v>
      </c>
      <c r="M81" s="70">
        <f t="shared" si="4"/>
        <v>125.24690757792834</v>
      </c>
    </row>
    <row r="82" spans="1:13" s="40" customFormat="1" ht="18" customHeight="1">
      <c r="A82" s="41">
        <v>19010000</v>
      </c>
      <c r="B82" s="27" t="s">
        <v>104</v>
      </c>
      <c r="C82" s="71">
        <f>C83+C84+C85</f>
        <v>44800</v>
      </c>
      <c r="D82" s="71">
        <f>D83+D84+D85</f>
        <v>44800</v>
      </c>
      <c r="E82" s="71">
        <f>E83+E84+E85</f>
        <v>44800</v>
      </c>
      <c r="F82" s="71">
        <f>F83+F84+F85</f>
        <v>56159.009999999995</v>
      </c>
      <c r="G82" s="54">
        <f t="shared" si="5"/>
        <v>125.35493303571427</v>
      </c>
      <c r="H82" s="54">
        <f t="shared" si="10"/>
        <v>125.35493303571427</v>
      </c>
      <c r="I82" s="37">
        <f t="shared" si="11"/>
        <v>11359.009999999995</v>
      </c>
      <c r="J82" s="37">
        <f t="shared" si="8"/>
        <v>11359.009999999995</v>
      </c>
      <c r="K82" s="68">
        <f>SUM(K83:K85)</f>
        <v>44838.63999999999</v>
      </c>
      <c r="L82" s="68">
        <f t="shared" si="3"/>
        <v>11320.370000000003</v>
      </c>
      <c r="M82" s="70">
        <f t="shared" si="4"/>
        <v>125.24690757792834</v>
      </c>
    </row>
    <row r="83" spans="1:13" s="14" customFormat="1" ht="43.5" customHeight="1">
      <c r="A83" s="16">
        <v>19010100</v>
      </c>
      <c r="B83" s="29" t="s">
        <v>105</v>
      </c>
      <c r="C83" s="12">
        <v>35500</v>
      </c>
      <c r="D83" s="12">
        <v>35500</v>
      </c>
      <c r="E83" s="23">
        <v>35500</v>
      </c>
      <c r="F83" s="23">
        <v>35097.17</v>
      </c>
      <c r="G83" s="9">
        <f t="shared" si="5"/>
        <v>98.8652676056338</v>
      </c>
      <c r="H83" s="9">
        <f t="shared" si="10"/>
        <v>98.8652676056338</v>
      </c>
      <c r="I83" s="10">
        <f t="shared" si="11"/>
        <v>-402.83000000000175</v>
      </c>
      <c r="J83" s="10">
        <f t="shared" si="8"/>
        <v>-402.83000000000175</v>
      </c>
      <c r="K83" s="103">
        <v>35540.59</v>
      </c>
      <c r="L83" s="65">
        <f t="shared" si="3"/>
        <v>-443.41999999999825</v>
      </c>
      <c r="M83" s="69">
        <f t="shared" si="4"/>
        <v>98.75235610888846</v>
      </c>
    </row>
    <row r="84" spans="1:13" s="14" customFormat="1" ht="36.75" customHeight="1">
      <c r="A84" s="16">
        <v>19010200</v>
      </c>
      <c r="B84" s="29" t="s">
        <v>106</v>
      </c>
      <c r="C84" s="12">
        <v>7500</v>
      </c>
      <c r="D84" s="12">
        <v>7500</v>
      </c>
      <c r="E84" s="23">
        <v>7500</v>
      </c>
      <c r="F84" s="23">
        <v>0</v>
      </c>
      <c r="G84" s="9">
        <f t="shared" si="5"/>
        <v>0</v>
      </c>
      <c r="H84" s="9">
        <f t="shared" si="10"/>
        <v>0</v>
      </c>
      <c r="I84" s="10">
        <f t="shared" si="11"/>
        <v>-7500</v>
      </c>
      <c r="J84" s="10">
        <f t="shared" si="8"/>
        <v>-7500</v>
      </c>
      <c r="K84" s="103">
        <v>7505.46</v>
      </c>
      <c r="L84" s="65">
        <f t="shared" si="3"/>
        <v>-7505.46</v>
      </c>
      <c r="M84" s="69">
        <f t="shared" si="4"/>
        <v>0</v>
      </c>
    </row>
    <row r="85" spans="1:13" s="14" customFormat="1" ht="56.25" customHeight="1">
      <c r="A85" s="16">
        <v>19010300</v>
      </c>
      <c r="B85" s="29" t="s">
        <v>107</v>
      </c>
      <c r="C85" s="12">
        <v>1800</v>
      </c>
      <c r="D85" s="12">
        <v>1800</v>
      </c>
      <c r="E85" s="23">
        <v>1800</v>
      </c>
      <c r="F85" s="23">
        <v>21061.84</v>
      </c>
      <c r="G85" s="9">
        <f t="shared" si="5"/>
        <v>1170.1022222222223</v>
      </c>
      <c r="H85" s="9">
        <f t="shared" si="10"/>
        <v>1170.1022222222223</v>
      </c>
      <c r="I85" s="10">
        <f t="shared" si="11"/>
        <v>19261.84</v>
      </c>
      <c r="J85" s="10">
        <f t="shared" si="8"/>
        <v>19261.84</v>
      </c>
      <c r="K85" s="103">
        <v>1792.59</v>
      </c>
      <c r="L85" s="65">
        <f t="shared" si="3"/>
        <v>19269.25</v>
      </c>
      <c r="M85" s="69">
        <f t="shared" si="4"/>
        <v>1174.9390546639222</v>
      </c>
    </row>
    <row r="86" spans="1:13" s="40" customFormat="1" ht="24.75" customHeight="1">
      <c r="A86" s="41">
        <v>24060000</v>
      </c>
      <c r="B86" s="76" t="s">
        <v>3</v>
      </c>
      <c r="C86" s="71">
        <f>C87</f>
        <v>0</v>
      </c>
      <c r="D86" s="71">
        <f>D87</f>
        <v>0</v>
      </c>
      <c r="E86" s="71">
        <f>E87</f>
        <v>0</v>
      </c>
      <c r="F86" s="71">
        <f>F87</f>
        <v>6004.48</v>
      </c>
      <c r="G86" s="54">
        <f>IF(E86=0,0,F86/E86%)</f>
        <v>0</v>
      </c>
      <c r="H86" s="54">
        <f>IF(D86=0,0,F86/D86%)</f>
        <v>0</v>
      </c>
      <c r="I86" s="37">
        <f>F86-E86</f>
        <v>6004.48</v>
      </c>
      <c r="J86" s="37">
        <f>F86-D86</f>
        <v>6004.48</v>
      </c>
      <c r="K86" s="85">
        <f>K87</f>
        <v>3781.25</v>
      </c>
      <c r="L86" s="68">
        <f>IF(K86=0,0,F86-K86)</f>
        <v>2223.2299999999996</v>
      </c>
      <c r="M86" s="70">
        <f>IF(K86=0,0,F86/K86*100)</f>
        <v>158.7961652892562</v>
      </c>
    </row>
    <row r="87" spans="1:13" s="14" customFormat="1" ht="56.25" customHeight="1">
      <c r="A87" s="16">
        <v>24062100</v>
      </c>
      <c r="B87" s="29" t="s">
        <v>207</v>
      </c>
      <c r="C87" s="12">
        <v>0</v>
      </c>
      <c r="D87" s="12">
        <v>0</v>
      </c>
      <c r="E87" s="12"/>
      <c r="F87" s="12">
        <v>6004.48</v>
      </c>
      <c r="G87" s="9">
        <f>IF(E87=0,0,F87/E87%)</f>
        <v>0</v>
      </c>
      <c r="H87" s="9">
        <f>IF(D87=0,0,F87/D87%)</f>
        <v>0</v>
      </c>
      <c r="I87" s="10">
        <f>F87-E87</f>
        <v>6004.48</v>
      </c>
      <c r="J87" s="10">
        <f>F87-D87</f>
        <v>6004.48</v>
      </c>
      <c r="K87" s="64">
        <v>3781.25</v>
      </c>
      <c r="L87" s="65">
        <f>IF(K87=0,0,F87-K87)</f>
        <v>2223.2299999999996</v>
      </c>
      <c r="M87" s="69">
        <f>IF(K87=0,0,F87/K87*100)</f>
        <v>158.7961652892562</v>
      </c>
    </row>
    <row r="88" spans="1:13" s="40" customFormat="1" ht="18" customHeight="1">
      <c r="A88" s="41">
        <v>25000000</v>
      </c>
      <c r="B88" s="36" t="s">
        <v>56</v>
      </c>
      <c r="C88" s="71">
        <f>C89+C93</f>
        <v>241700</v>
      </c>
      <c r="D88" s="71">
        <f>D89+D93</f>
        <v>241700</v>
      </c>
      <c r="E88" s="71">
        <f>E89+E93</f>
        <v>241700</v>
      </c>
      <c r="F88" s="71">
        <f>F89+F93</f>
        <v>711393.47</v>
      </c>
      <c r="G88" s="54">
        <f t="shared" si="5"/>
        <v>294.3291146048821</v>
      </c>
      <c r="H88" s="54">
        <f t="shared" si="10"/>
        <v>294.3291146048821</v>
      </c>
      <c r="I88" s="37">
        <f t="shared" si="11"/>
        <v>469693.47</v>
      </c>
      <c r="J88" s="37">
        <f aca="true" t="shared" si="12" ref="J88:J95">F88-D88</f>
        <v>469693.47</v>
      </c>
      <c r="K88" s="68">
        <f>SUM(K89,K93)</f>
        <v>614672.9299999999</v>
      </c>
      <c r="L88" s="68">
        <f aca="true" t="shared" si="13" ref="L88:L159">IF(K88=0,0,F88-K88)</f>
        <v>96720.54000000004</v>
      </c>
      <c r="M88" s="70">
        <f aca="true" t="shared" si="14" ref="M88:M159">IF(K88=0,0,F88/K88*100)</f>
        <v>115.73528543057851</v>
      </c>
    </row>
    <row r="89" spans="1:13" s="40" customFormat="1" ht="39.75" customHeight="1">
      <c r="A89" s="20">
        <v>25010000</v>
      </c>
      <c r="B89" s="21" t="s">
        <v>42</v>
      </c>
      <c r="C89" s="71">
        <f>C90+C91+C92</f>
        <v>241700</v>
      </c>
      <c r="D89" s="71">
        <f>D90+D91+D92</f>
        <v>241700</v>
      </c>
      <c r="E89" s="71">
        <f>E90+E91+E92</f>
        <v>241700</v>
      </c>
      <c r="F89" s="71">
        <f>F90+F91+F92</f>
        <v>290819.15</v>
      </c>
      <c r="G89" s="54">
        <f t="shared" si="5"/>
        <v>120.3223624327679</v>
      </c>
      <c r="H89" s="54">
        <f t="shared" si="10"/>
        <v>120.3223624327679</v>
      </c>
      <c r="I89" s="37">
        <f t="shared" si="11"/>
        <v>49119.15000000002</v>
      </c>
      <c r="J89" s="37">
        <f t="shared" si="12"/>
        <v>49119.15000000002</v>
      </c>
      <c r="K89" s="68">
        <f>SUM(K90:K92)</f>
        <v>282799.41</v>
      </c>
      <c r="L89" s="68">
        <f t="shared" si="13"/>
        <v>8019.740000000049</v>
      </c>
      <c r="M89" s="70">
        <f t="shared" si="14"/>
        <v>102.83584042837998</v>
      </c>
    </row>
    <row r="90" spans="1:13" s="14" customFormat="1" ht="39.75" customHeight="1">
      <c r="A90" s="11">
        <v>25010100</v>
      </c>
      <c r="B90" s="22" t="s">
        <v>45</v>
      </c>
      <c r="C90" s="12">
        <v>241700</v>
      </c>
      <c r="D90" s="12">
        <v>241700</v>
      </c>
      <c r="E90" s="23">
        <v>241700</v>
      </c>
      <c r="F90" s="23">
        <v>261193.67</v>
      </c>
      <c r="G90" s="9">
        <f t="shared" si="5"/>
        <v>108.06523376086058</v>
      </c>
      <c r="H90" s="9">
        <f t="shared" si="10"/>
        <v>108.06523376086058</v>
      </c>
      <c r="I90" s="10">
        <f t="shared" si="11"/>
        <v>19493.670000000013</v>
      </c>
      <c r="J90" s="10">
        <f t="shared" si="12"/>
        <v>19493.670000000013</v>
      </c>
      <c r="K90" s="103">
        <v>239221.3</v>
      </c>
      <c r="L90" s="65">
        <f t="shared" si="13"/>
        <v>21972.370000000024</v>
      </c>
      <c r="M90" s="69">
        <f t="shared" si="14"/>
        <v>109.18495552026515</v>
      </c>
    </row>
    <row r="91" spans="1:13" s="14" customFormat="1" ht="29.25" customHeight="1">
      <c r="A91" s="11">
        <v>25010300</v>
      </c>
      <c r="B91" s="22" t="s">
        <v>185</v>
      </c>
      <c r="C91" s="12"/>
      <c r="D91" s="13"/>
      <c r="E91" s="23">
        <v>0</v>
      </c>
      <c r="F91" s="23">
        <v>24844.72</v>
      </c>
      <c r="G91" s="9">
        <f t="shared" si="5"/>
        <v>0</v>
      </c>
      <c r="H91" s="9">
        <f t="shared" si="10"/>
        <v>0</v>
      </c>
      <c r="I91" s="10">
        <f t="shared" si="11"/>
        <v>24844.72</v>
      </c>
      <c r="J91" s="10">
        <f t="shared" si="12"/>
        <v>24844.72</v>
      </c>
      <c r="K91" s="103">
        <v>18277.91</v>
      </c>
      <c r="L91" s="65">
        <f t="shared" si="13"/>
        <v>6566.810000000001</v>
      </c>
      <c r="M91" s="69">
        <f t="shared" si="14"/>
        <v>135.92757596464804</v>
      </c>
    </row>
    <row r="92" spans="1:13" s="14" customFormat="1" ht="44.25" customHeight="1">
      <c r="A92" s="11">
        <v>25010400</v>
      </c>
      <c r="B92" s="22" t="s">
        <v>232</v>
      </c>
      <c r="C92" s="12"/>
      <c r="D92" s="13"/>
      <c r="E92" s="23"/>
      <c r="F92" s="23">
        <v>4780.76</v>
      </c>
      <c r="G92" s="9">
        <f t="shared" si="5"/>
        <v>0</v>
      </c>
      <c r="H92" s="9">
        <f t="shared" si="10"/>
        <v>0</v>
      </c>
      <c r="I92" s="10">
        <f t="shared" si="11"/>
        <v>4780.76</v>
      </c>
      <c r="J92" s="10">
        <f t="shared" si="12"/>
        <v>4780.76</v>
      </c>
      <c r="K92" s="103">
        <v>25300.2</v>
      </c>
      <c r="L92" s="65">
        <f t="shared" si="13"/>
        <v>-20519.440000000002</v>
      </c>
      <c r="M92" s="69">
        <f t="shared" si="14"/>
        <v>18.896135208417324</v>
      </c>
    </row>
    <row r="93" spans="1:13" s="40" customFormat="1" ht="22.5" customHeight="1">
      <c r="A93" s="20">
        <v>25020000</v>
      </c>
      <c r="B93" s="32" t="s">
        <v>183</v>
      </c>
      <c r="C93" s="71">
        <f>C94+C95</f>
        <v>0</v>
      </c>
      <c r="D93" s="71">
        <f>D94+D95</f>
        <v>0</v>
      </c>
      <c r="E93" s="71">
        <f>E94+E95</f>
        <v>0</v>
      </c>
      <c r="F93" s="71">
        <f>F94+F95</f>
        <v>420574.32</v>
      </c>
      <c r="G93" s="54">
        <f t="shared" si="5"/>
        <v>0</v>
      </c>
      <c r="H93" s="54">
        <f t="shared" si="10"/>
        <v>0</v>
      </c>
      <c r="I93" s="37">
        <f t="shared" si="11"/>
        <v>420574.32</v>
      </c>
      <c r="J93" s="37">
        <f t="shared" si="12"/>
        <v>420574.32</v>
      </c>
      <c r="K93" s="68">
        <f>SUM(K94:K95)</f>
        <v>331873.52</v>
      </c>
      <c r="L93" s="68">
        <f t="shared" si="13"/>
        <v>88700.79999999999</v>
      </c>
      <c r="M93" s="70">
        <f t="shared" si="14"/>
        <v>126.72729056539372</v>
      </c>
    </row>
    <row r="94" spans="1:13" s="14" customFormat="1" ht="22.5" customHeight="1">
      <c r="A94" s="11">
        <v>25020100</v>
      </c>
      <c r="B94" s="31" t="s">
        <v>186</v>
      </c>
      <c r="C94" s="12"/>
      <c r="D94" s="13"/>
      <c r="E94" s="23">
        <v>0</v>
      </c>
      <c r="F94" s="23">
        <v>280381.76</v>
      </c>
      <c r="G94" s="9">
        <f t="shared" si="5"/>
        <v>0</v>
      </c>
      <c r="H94" s="9">
        <f t="shared" si="10"/>
        <v>0</v>
      </c>
      <c r="I94" s="10">
        <f t="shared" si="11"/>
        <v>280381.76</v>
      </c>
      <c r="J94" s="10">
        <f t="shared" si="12"/>
        <v>280381.76</v>
      </c>
      <c r="K94" s="103">
        <v>126945.24</v>
      </c>
      <c r="L94" s="65">
        <f t="shared" si="13"/>
        <v>153436.52000000002</v>
      </c>
      <c r="M94" s="69">
        <f t="shared" si="14"/>
        <v>220.8682735957646</v>
      </c>
    </row>
    <row r="95" spans="1:13" s="14" customFormat="1" ht="110.25" customHeight="1">
      <c r="A95" s="11">
        <v>25020200</v>
      </c>
      <c r="B95" s="22" t="s">
        <v>187</v>
      </c>
      <c r="C95" s="12"/>
      <c r="D95" s="13"/>
      <c r="E95" s="23">
        <v>0</v>
      </c>
      <c r="F95" s="23">
        <v>140192.56</v>
      </c>
      <c r="G95" s="9">
        <f t="shared" si="5"/>
        <v>0</v>
      </c>
      <c r="H95" s="9">
        <f t="shared" si="10"/>
        <v>0</v>
      </c>
      <c r="I95" s="10">
        <f t="shared" si="11"/>
        <v>140192.56</v>
      </c>
      <c r="J95" s="10">
        <f t="shared" si="12"/>
        <v>140192.56</v>
      </c>
      <c r="K95" s="103">
        <v>204928.28</v>
      </c>
      <c r="L95" s="65">
        <f t="shared" si="13"/>
        <v>-64735.72</v>
      </c>
      <c r="M95" s="69">
        <f t="shared" si="14"/>
        <v>68.41054831475675</v>
      </c>
    </row>
    <row r="96" spans="1:13" s="40" customFormat="1" ht="29.25" customHeight="1">
      <c r="A96" s="20">
        <v>33010000</v>
      </c>
      <c r="B96" s="25" t="s">
        <v>203</v>
      </c>
      <c r="C96" s="71">
        <f>SUM(C97)</f>
        <v>0</v>
      </c>
      <c r="D96" s="71">
        <f>SUM(D97)</f>
        <v>37459</v>
      </c>
      <c r="E96" s="71">
        <f>SUM(E97)</f>
        <v>37459</v>
      </c>
      <c r="F96" s="71">
        <f>SUM(F97)</f>
        <v>40100</v>
      </c>
      <c r="G96" s="9">
        <f>IF(E96=0,0,F96/E96%)</f>
        <v>107.05037507675058</v>
      </c>
      <c r="H96" s="9">
        <f>IF(D96=0,0,F96/D96%)</f>
        <v>107.05037507675058</v>
      </c>
      <c r="I96" s="10">
        <f>F96-E96</f>
        <v>2641</v>
      </c>
      <c r="J96" s="10">
        <f>F96-D96</f>
        <v>2641</v>
      </c>
      <c r="K96" s="68">
        <f>SUM(K97)</f>
        <v>39792</v>
      </c>
      <c r="L96" s="68"/>
      <c r="M96" s="70"/>
    </row>
    <row r="97" spans="1:13" s="14" customFormat="1" ht="78" customHeight="1">
      <c r="A97" s="11">
        <v>33010100</v>
      </c>
      <c r="B97" s="22" t="s">
        <v>202</v>
      </c>
      <c r="C97" s="12"/>
      <c r="D97" s="13">
        <v>37459</v>
      </c>
      <c r="E97" s="13">
        <v>37459</v>
      </c>
      <c r="F97" s="13">
        <v>40100</v>
      </c>
      <c r="G97" s="9">
        <f>IF(E97=0,0,F97/E97%)</f>
        <v>107.05037507675058</v>
      </c>
      <c r="H97" s="9">
        <f>IF(D97=0,0,F97/D97%)</f>
        <v>107.05037507675058</v>
      </c>
      <c r="I97" s="10">
        <f>F97-E97</f>
        <v>2641</v>
      </c>
      <c r="J97" s="10">
        <f>F97-D97</f>
        <v>2641</v>
      </c>
      <c r="K97" s="82">
        <v>39792</v>
      </c>
      <c r="L97" s="68"/>
      <c r="M97" s="70"/>
    </row>
    <row r="98" spans="1:13" s="14" customFormat="1" ht="39" customHeight="1">
      <c r="A98" s="11">
        <v>41051100</v>
      </c>
      <c r="B98" s="108" t="s">
        <v>114</v>
      </c>
      <c r="C98" s="12">
        <v>0</v>
      </c>
      <c r="D98" s="23">
        <v>920000</v>
      </c>
      <c r="E98" s="23">
        <v>920000</v>
      </c>
      <c r="F98" s="23">
        <v>919900</v>
      </c>
      <c r="G98" s="9">
        <f t="shared" si="5"/>
        <v>99.98913043478261</v>
      </c>
      <c r="H98" s="9">
        <f t="shared" si="10"/>
        <v>99.98913043478261</v>
      </c>
      <c r="I98" s="10">
        <f t="shared" si="11"/>
        <v>-100</v>
      </c>
      <c r="J98" s="10">
        <f aca="true" t="shared" si="15" ref="J98:J133">F98-D98</f>
        <v>-100</v>
      </c>
      <c r="K98" s="64">
        <v>0</v>
      </c>
      <c r="L98" s="65">
        <f t="shared" si="13"/>
        <v>0</v>
      </c>
      <c r="M98" s="69">
        <f t="shared" si="14"/>
        <v>0</v>
      </c>
    </row>
    <row r="99" spans="1:13" s="14" customFormat="1" ht="93" customHeight="1">
      <c r="A99" s="11">
        <v>41052600</v>
      </c>
      <c r="B99" s="108" t="s">
        <v>212</v>
      </c>
      <c r="C99" s="12"/>
      <c r="D99" s="23">
        <v>1214499</v>
      </c>
      <c r="E99" s="23">
        <v>1214499</v>
      </c>
      <c r="F99" s="23">
        <v>991678.6</v>
      </c>
      <c r="G99" s="9">
        <f>IF(E99=0,0,F99/E99%)</f>
        <v>81.6533072485033</v>
      </c>
      <c r="H99" s="9">
        <f>IF(D99=0,0,F99/D99%)</f>
        <v>81.6533072485033</v>
      </c>
      <c r="I99" s="10">
        <f>F99-E99</f>
        <v>-222820.40000000002</v>
      </c>
      <c r="J99" s="10">
        <f>F99-D99</f>
        <v>-222820.40000000002</v>
      </c>
      <c r="K99" s="64"/>
      <c r="L99" s="65">
        <f>IF(K99=0,0,F99-K99)</f>
        <v>0</v>
      </c>
      <c r="M99" s="69">
        <f>IF(K99=0,0,F99/K99*100)</f>
        <v>0</v>
      </c>
    </row>
    <row r="100" spans="1:13" s="14" customFormat="1" ht="24" customHeight="1">
      <c r="A100" s="42">
        <v>41053400</v>
      </c>
      <c r="B100" s="43" t="s">
        <v>117</v>
      </c>
      <c r="C100" s="12"/>
      <c r="D100" s="23">
        <v>1311319</v>
      </c>
      <c r="E100" s="23">
        <v>1311319</v>
      </c>
      <c r="F100" s="23">
        <v>1311319</v>
      </c>
      <c r="G100" s="9">
        <f aca="true" t="shared" si="16" ref="G100:G107">IF(E100=0,0,F100/E100%)</f>
        <v>100</v>
      </c>
      <c r="H100" s="9">
        <f aca="true" t="shared" si="17" ref="H100:H107">IF(D100=0,0,F100/D100%)</f>
        <v>100</v>
      </c>
      <c r="I100" s="10">
        <f t="shared" si="11"/>
        <v>0</v>
      </c>
      <c r="J100" s="10">
        <f t="shared" si="15"/>
        <v>0</v>
      </c>
      <c r="K100" s="64"/>
      <c r="L100" s="65">
        <f t="shared" si="13"/>
        <v>0</v>
      </c>
      <c r="M100" s="69">
        <f t="shared" si="14"/>
        <v>0</v>
      </c>
    </row>
    <row r="101" spans="1:13" s="14" customFormat="1" ht="35.25" customHeight="1">
      <c r="A101" s="86">
        <v>41053700</v>
      </c>
      <c r="B101" s="87" t="s">
        <v>230</v>
      </c>
      <c r="C101" s="23">
        <v>0</v>
      </c>
      <c r="D101" s="23">
        <v>677778</v>
      </c>
      <c r="E101" s="23">
        <v>677778</v>
      </c>
      <c r="F101" s="23">
        <v>214893.76</v>
      </c>
      <c r="G101" s="9">
        <f>IF(E101=0,0,F101/E101%)</f>
        <v>31.70562632602416</v>
      </c>
      <c r="H101" s="9">
        <f>IF(D101=0,0,F101/D101%)</f>
        <v>31.70562632602416</v>
      </c>
      <c r="I101" s="10">
        <f>F101-E101</f>
        <v>-462884.24</v>
      </c>
      <c r="J101" s="10">
        <f>F101-D101</f>
        <v>-462884.24</v>
      </c>
      <c r="K101" s="64"/>
      <c r="L101" s="65">
        <f>IF(K101=0,0,F101-K101)</f>
        <v>0</v>
      </c>
      <c r="M101" s="69">
        <f>IF(K101=0,0,F101/K101*100)</f>
        <v>0</v>
      </c>
    </row>
    <row r="102" spans="1:13" s="14" customFormat="1" ht="24" customHeight="1">
      <c r="A102" s="11">
        <v>41053900</v>
      </c>
      <c r="B102" s="24" t="s">
        <v>118</v>
      </c>
      <c r="C102" s="12"/>
      <c r="D102" s="23">
        <v>4768196</v>
      </c>
      <c r="E102" s="23">
        <v>4768196</v>
      </c>
      <c r="F102" s="23">
        <v>4633313.45</v>
      </c>
      <c r="G102" s="9">
        <f t="shared" si="16"/>
        <v>97.17120374246362</v>
      </c>
      <c r="H102" s="9">
        <f t="shared" si="17"/>
        <v>97.17120374246362</v>
      </c>
      <c r="I102" s="10">
        <f t="shared" si="11"/>
        <v>-134882.5499999998</v>
      </c>
      <c r="J102" s="10">
        <f t="shared" si="15"/>
        <v>-134882.5499999998</v>
      </c>
      <c r="K102" s="64">
        <v>2490231.24</v>
      </c>
      <c r="L102" s="65">
        <f t="shared" si="13"/>
        <v>2143082.21</v>
      </c>
      <c r="M102" s="69">
        <f t="shared" si="14"/>
        <v>186.05956650033832</v>
      </c>
    </row>
    <row r="103" spans="1:13" s="14" customFormat="1" ht="72.75" customHeight="1">
      <c r="A103" s="86">
        <v>41054000</v>
      </c>
      <c r="B103" s="87" t="s">
        <v>231</v>
      </c>
      <c r="C103" s="23">
        <v>0</v>
      </c>
      <c r="D103" s="23">
        <v>6100000</v>
      </c>
      <c r="E103" s="23">
        <v>6100000</v>
      </c>
      <c r="F103" s="23">
        <v>2091668.46</v>
      </c>
      <c r="G103" s="9">
        <f>IF(E103=0,0,F103/E103%)</f>
        <v>34.2896468852459</v>
      </c>
      <c r="H103" s="9">
        <f>IF(D103=0,0,F103/D103%)</f>
        <v>34.2896468852459</v>
      </c>
      <c r="I103" s="10">
        <f>F103-E103</f>
        <v>-4008331.54</v>
      </c>
      <c r="J103" s="10">
        <f>F103-D103</f>
        <v>-4008331.54</v>
      </c>
      <c r="K103" s="64"/>
      <c r="L103" s="65">
        <f>IF(K103=0,0,F103-K103)</f>
        <v>0</v>
      </c>
      <c r="M103" s="69">
        <f>IF(K103=0,0,F103/K103*100)</f>
        <v>0</v>
      </c>
    </row>
    <row r="104" spans="1:13" s="14" customFormat="1" ht="117.75" customHeight="1">
      <c r="A104" s="11">
        <v>41054100</v>
      </c>
      <c r="B104" s="38" t="s">
        <v>119</v>
      </c>
      <c r="C104" s="12"/>
      <c r="D104" s="23">
        <v>2985400</v>
      </c>
      <c r="E104" s="23">
        <v>2985400</v>
      </c>
      <c r="F104" s="23">
        <v>2897805.56</v>
      </c>
      <c r="G104" s="9">
        <f t="shared" si="16"/>
        <v>97.0659060762377</v>
      </c>
      <c r="H104" s="9">
        <f t="shared" si="17"/>
        <v>97.0659060762377</v>
      </c>
      <c r="I104" s="10">
        <f t="shared" si="11"/>
        <v>-87594.43999999994</v>
      </c>
      <c r="J104" s="10">
        <f t="shared" si="15"/>
        <v>-87594.43999999994</v>
      </c>
      <c r="K104" s="64"/>
      <c r="L104" s="65">
        <f t="shared" si="13"/>
        <v>0</v>
      </c>
      <c r="M104" s="69">
        <f t="shared" si="14"/>
        <v>0</v>
      </c>
    </row>
    <row r="105" spans="1:13" s="40" customFormat="1" ht="27" customHeight="1">
      <c r="A105" s="20">
        <v>50000000</v>
      </c>
      <c r="B105" s="44" t="s">
        <v>120</v>
      </c>
      <c r="C105" s="71">
        <f>C106</f>
        <v>10500</v>
      </c>
      <c r="D105" s="71">
        <f>D106</f>
        <v>10500</v>
      </c>
      <c r="E105" s="71">
        <f>E106</f>
        <v>10500</v>
      </c>
      <c r="F105" s="71">
        <f>F106</f>
        <v>11570</v>
      </c>
      <c r="G105" s="54">
        <f t="shared" si="16"/>
        <v>110.19047619047619</v>
      </c>
      <c r="H105" s="54">
        <f t="shared" si="17"/>
        <v>110.19047619047619</v>
      </c>
      <c r="I105" s="37">
        <f t="shared" si="11"/>
        <v>1070</v>
      </c>
      <c r="J105" s="37">
        <f t="shared" si="15"/>
        <v>1070</v>
      </c>
      <c r="K105" s="68">
        <f>SUM(K106)</f>
        <v>477605.5</v>
      </c>
      <c r="L105" s="68">
        <f t="shared" si="13"/>
        <v>-466035.5</v>
      </c>
      <c r="M105" s="70">
        <f t="shared" si="14"/>
        <v>2.42250141591753</v>
      </c>
    </row>
    <row r="106" spans="1:13" s="14" customFormat="1" ht="58.5" customHeight="1">
      <c r="A106" s="11">
        <v>50110000</v>
      </c>
      <c r="B106" s="38" t="s">
        <v>121</v>
      </c>
      <c r="C106" s="12">
        <v>10500</v>
      </c>
      <c r="D106" s="23">
        <v>10500</v>
      </c>
      <c r="E106" s="23">
        <v>10500</v>
      </c>
      <c r="F106" s="23">
        <v>11570</v>
      </c>
      <c r="G106" s="9">
        <f t="shared" si="16"/>
        <v>110.19047619047619</v>
      </c>
      <c r="H106" s="9">
        <f t="shared" si="17"/>
        <v>110.19047619047619</v>
      </c>
      <c r="I106" s="10">
        <f t="shared" si="11"/>
        <v>1070</v>
      </c>
      <c r="J106" s="10">
        <f t="shared" si="15"/>
        <v>1070</v>
      </c>
      <c r="K106" s="64">
        <v>477605.5</v>
      </c>
      <c r="L106" s="65">
        <f t="shared" si="13"/>
        <v>-466035.5</v>
      </c>
      <c r="M106" s="69">
        <f t="shared" si="14"/>
        <v>2.42250141591753</v>
      </c>
    </row>
    <row r="107" spans="1:13" s="40" customFormat="1" ht="42" customHeight="1">
      <c r="A107" s="20"/>
      <c r="B107" s="44" t="s">
        <v>204</v>
      </c>
      <c r="C107" s="71">
        <f>SUM(C81,C86,C88,C96,C105)</f>
        <v>297000</v>
      </c>
      <c r="D107" s="71">
        <f>SUM(D81,D86,D88,D96,D105)</f>
        <v>334459</v>
      </c>
      <c r="E107" s="71">
        <f>SUM(E81,E86,E88,E96,E105)</f>
        <v>334459</v>
      </c>
      <c r="F107" s="71">
        <f>SUM(F81,F86,F88,F96,F105)</f>
        <v>825226.96</v>
      </c>
      <c r="G107" s="54">
        <f t="shared" si="16"/>
        <v>246.73486436304597</v>
      </c>
      <c r="H107" s="54">
        <f t="shared" si="17"/>
        <v>246.73486436304597</v>
      </c>
      <c r="I107" s="37">
        <f>F107-E107</f>
        <v>490767.95999999996</v>
      </c>
      <c r="J107" s="37">
        <f>F107-D107</f>
        <v>490767.95999999996</v>
      </c>
      <c r="K107" s="68">
        <f>SUM(K81,K86,K88,K96,K105)</f>
        <v>1180690.3199999998</v>
      </c>
      <c r="L107" s="68"/>
      <c r="M107" s="70"/>
    </row>
    <row r="108" spans="1:13" s="40" customFormat="1" ht="21" customHeight="1">
      <c r="A108" s="41"/>
      <c r="B108" s="17" t="s">
        <v>18</v>
      </c>
      <c r="C108" s="37">
        <f>SUM(C81,C86,C88,C96,C105,C98,C100,C102,C104,C99,C101,C103)</f>
        <v>297000</v>
      </c>
      <c r="D108" s="37">
        <f>SUM(D81,D86,D88,D96,D105,D98,D100,D102,D104,D99,D101,D103)</f>
        <v>18311651</v>
      </c>
      <c r="E108" s="37">
        <f>SUM(E81,E86,E88,E96,E105,E98,E100,E102,E104,E99,E101,E103)</f>
        <v>18311651</v>
      </c>
      <c r="F108" s="37">
        <f>SUM(F81,F86,F88,F96,F105,F98,F100,F102,F104,F99,F101,F103)</f>
        <v>13885805.79</v>
      </c>
      <c r="G108" s="54">
        <f t="shared" si="5"/>
        <v>75.83044144954488</v>
      </c>
      <c r="H108" s="54">
        <f t="shared" si="10"/>
        <v>75.83044144954488</v>
      </c>
      <c r="I108" s="37">
        <f aca="true" t="shared" si="18" ref="I108:I157">F108-E108</f>
        <v>-4425845.210000001</v>
      </c>
      <c r="J108" s="37">
        <f t="shared" si="15"/>
        <v>-4425845.210000001</v>
      </c>
      <c r="K108" s="68">
        <f>SUM(K107,K102)</f>
        <v>3670921.56</v>
      </c>
      <c r="L108" s="68">
        <f t="shared" si="13"/>
        <v>10214884.229999999</v>
      </c>
      <c r="M108" s="70">
        <f t="shared" si="14"/>
        <v>378.2648461167337</v>
      </c>
    </row>
    <row r="109" spans="1:13" s="40" customFormat="1" ht="18" customHeight="1">
      <c r="A109" s="41"/>
      <c r="B109" s="17" t="s">
        <v>17</v>
      </c>
      <c r="C109" s="37">
        <f>C79+C108</f>
        <v>61668980</v>
      </c>
      <c r="D109" s="37">
        <f>D79+D108</f>
        <v>91909093</v>
      </c>
      <c r="E109" s="37">
        <f>E79+E108</f>
        <v>91909093</v>
      </c>
      <c r="F109" s="37">
        <f>F79+F108</f>
        <v>88548416.96000001</v>
      </c>
      <c r="G109" s="54">
        <f t="shared" si="5"/>
        <v>96.3434781801187</v>
      </c>
      <c r="H109" s="54">
        <f t="shared" si="10"/>
        <v>96.3434781801187</v>
      </c>
      <c r="I109" s="37">
        <f t="shared" si="18"/>
        <v>-3360676.0399999917</v>
      </c>
      <c r="J109" s="37">
        <f t="shared" si="15"/>
        <v>-3360676.0399999917</v>
      </c>
      <c r="K109" s="79">
        <f>K79+K108</f>
        <v>58701217.129999995</v>
      </c>
      <c r="L109" s="68">
        <f t="shared" si="13"/>
        <v>29847199.830000013</v>
      </c>
      <c r="M109" s="70">
        <f t="shared" si="14"/>
        <v>150.8459641712373</v>
      </c>
    </row>
    <row r="110" spans="1:13" s="14" customFormat="1" ht="21.75" customHeight="1">
      <c r="A110" s="16"/>
      <c r="B110" s="17" t="s">
        <v>5</v>
      </c>
      <c r="C110" s="12"/>
      <c r="D110" s="12"/>
      <c r="E110" s="12"/>
      <c r="F110" s="12"/>
      <c r="G110" s="9">
        <f t="shared" si="5"/>
        <v>0</v>
      </c>
      <c r="H110" s="9">
        <f t="shared" si="10"/>
        <v>0</v>
      </c>
      <c r="I110" s="10">
        <f t="shared" si="18"/>
        <v>0</v>
      </c>
      <c r="J110" s="10">
        <f t="shared" si="15"/>
        <v>0</v>
      </c>
      <c r="K110" s="64"/>
      <c r="L110" s="65">
        <f t="shared" si="13"/>
        <v>0</v>
      </c>
      <c r="M110" s="69">
        <f t="shared" si="14"/>
        <v>0</v>
      </c>
    </row>
    <row r="111" spans="1:13" s="14" customFormat="1" ht="19.5" customHeight="1">
      <c r="A111" s="16"/>
      <c r="B111" s="19" t="s">
        <v>2</v>
      </c>
      <c r="C111" s="12"/>
      <c r="D111" s="12"/>
      <c r="E111" s="12"/>
      <c r="F111" s="12"/>
      <c r="G111" s="9">
        <f t="shared" si="5"/>
        <v>0</v>
      </c>
      <c r="H111" s="9">
        <f t="shared" si="10"/>
        <v>0</v>
      </c>
      <c r="I111" s="10">
        <f t="shared" si="18"/>
        <v>0</v>
      </c>
      <c r="J111" s="10">
        <f t="shared" si="15"/>
        <v>0</v>
      </c>
      <c r="K111" s="64"/>
      <c r="L111" s="65">
        <f t="shared" si="13"/>
        <v>0</v>
      </c>
      <c r="M111" s="69">
        <f t="shared" si="14"/>
        <v>0</v>
      </c>
    </row>
    <row r="112" spans="1:13" s="14" customFormat="1" ht="18" customHeight="1">
      <c r="A112" s="45" t="s">
        <v>67</v>
      </c>
      <c r="B112" s="21" t="s">
        <v>6</v>
      </c>
      <c r="C112" s="12">
        <f>C113</f>
        <v>18370700</v>
      </c>
      <c r="D112" s="12">
        <f>D113</f>
        <v>13540320</v>
      </c>
      <c r="E112" s="12">
        <f>E113</f>
        <v>13540320</v>
      </c>
      <c r="F112" s="12">
        <f>F113</f>
        <v>12175690.45</v>
      </c>
      <c r="G112" s="9">
        <f t="shared" si="5"/>
        <v>89.92173338591701</v>
      </c>
      <c r="H112" s="9">
        <f t="shared" si="10"/>
        <v>89.92173338591701</v>
      </c>
      <c r="I112" s="10">
        <f t="shared" si="18"/>
        <v>-1364629.5500000007</v>
      </c>
      <c r="J112" s="10">
        <f t="shared" si="15"/>
        <v>-1364629.5500000007</v>
      </c>
      <c r="K112" s="64"/>
      <c r="L112" s="65">
        <f t="shared" si="13"/>
        <v>0</v>
      </c>
      <c r="M112" s="69">
        <f t="shared" si="14"/>
        <v>0</v>
      </c>
    </row>
    <row r="113" spans="1:13" s="14" customFormat="1" ht="65.25" customHeight="1">
      <c r="A113" s="46" t="s">
        <v>126</v>
      </c>
      <c r="B113" s="22" t="s">
        <v>127</v>
      </c>
      <c r="C113" s="12">
        <v>18370700</v>
      </c>
      <c r="D113" s="12">
        <v>13540320</v>
      </c>
      <c r="E113" s="12">
        <v>13540320</v>
      </c>
      <c r="F113" s="12">
        <v>12175690.45</v>
      </c>
      <c r="G113" s="9">
        <f t="shared" si="5"/>
        <v>89.92173338591701</v>
      </c>
      <c r="H113" s="9">
        <f t="shared" si="10"/>
        <v>89.92173338591701</v>
      </c>
      <c r="I113" s="10">
        <f t="shared" si="18"/>
        <v>-1364629.5500000007</v>
      </c>
      <c r="J113" s="10">
        <f t="shared" si="15"/>
        <v>-1364629.5500000007</v>
      </c>
      <c r="K113" s="64"/>
      <c r="L113" s="65">
        <f t="shared" si="13"/>
        <v>0</v>
      </c>
      <c r="M113" s="69">
        <f t="shared" si="14"/>
        <v>0</v>
      </c>
    </row>
    <row r="114" spans="1:13" s="14" customFormat="1" ht="18.75" customHeight="1">
      <c r="A114" s="45" t="s">
        <v>68</v>
      </c>
      <c r="B114" s="21" t="s">
        <v>7</v>
      </c>
      <c r="C114" s="12">
        <f>C116+C117+C118+C119+C120+C121+C115</f>
        <v>24572560</v>
      </c>
      <c r="D114" s="12">
        <f>D116+D117+D118+D119+D120+D121+D115</f>
        <v>27760519</v>
      </c>
      <c r="E114" s="12">
        <f>E116+E117+E118+E119+E120+E121+E115</f>
        <v>27760519</v>
      </c>
      <c r="F114" s="12">
        <f>F116+F117+F118+F119+F120+F121+F115</f>
        <v>24245665.289999995</v>
      </c>
      <c r="G114" s="9">
        <f t="shared" si="5"/>
        <v>87.33865995084601</v>
      </c>
      <c r="H114" s="9">
        <f t="shared" si="10"/>
        <v>87.33865995084601</v>
      </c>
      <c r="I114" s="10">
        <f t="shared" si="18"/>
        <v>-3514853.7100000046</v>
      </c>
      <c r="J114" s="10">
        <f t="shared" si="15"/>
        <v>-3514853.7100000046</v>
      </c>
      <c r="K114" s="64"/>
      <c r="L114" s="65">
        <f t="shared" si="13"/>
        <v>0</v>
      </c>
      <c r="M114" s="69">
        <f t="shared" si="14"/>
        <v>0</v>
      </c>
    </row>
    <row r="115" spans="1:13" s="14" customFormat="1" ht="18.75" customHeight="1">
      <c r="A115" s="46" t="s">
        <v>128</v>
      </c>
      <c r="B115" s="24" t="s">
        <v>129</v>
      </c>
      <c r="C115" s="12">
        <v>1237400</v>
      </c>
      <c r="D115" s="12">
        <v>1277500</v>
      </c>
      <c r="E115" s="12">
        <v>1277500</v>
      </c>
      <c r="F115" s="12">
        <v>1232584.86</v>
      </c>
      <c r="G115" s="9">
        <f t="shared" si="5"/>
        <v>96.48413776908025</v>
      </c>
      <c r="H115" s="9">
        <f t="shared" si="10"/>
        <v>96.48413776908025</v>
      </c>
      <c r="I115" s="10">
        <f t="shared" si="18"/>
        <v>-44915.1399999999</v>
      </c>
      <c r="J115" s="10">
        <f t="shared" si="15"/>
        <v>-44915.1399999999</v>
      </c>
      <c r="K115" s="64"/>
      <c r="L115" s="65">
        <f t="shared" si="13"/>
        <v>0</v>
      </c>
      <c r="M115" s="69">
        <f t="shared" si="14"/>
        <v>0</v>
      </c>
    </row>
    <row r="116" spans="1:13" s="14" customFormat="1" ht="65.25" customHeight="1">
      <c r="A116" s="46" t="s">
        <v>69</v>
      </c>
      <c r="B116" s="47" t="s">
        <v>65</v>
      </c>
      <c r="C116" s="12">
        <v>21069630</v>
      </c>
      <c r="D116" s="12">
        <v>23739434</v>
      </c>
      <c r="E116" s="12">
        <v>23739434</v>
      </c>
      <c r="F116" s="12">
        <v>20282404.68</v>
      </c>
      <c r="G116" s="9">
        <f t="shared" si="5"/>
        <v>85.43760849563641</v>
      </c>
      <c r="H116" s="9">
        <f t="shared" si="10"/>
        <v>85.43760849563641</v>
      </c>
      <c r="I116" s="10">
        <f t="shared" si="18"/>
        <v>-3457029.3200000003</v>
      </c>
      <c r="J116" s="10">
        <f t="shared" si="15"/>
        <v>-3457029.3200000003</v>
      </c>
      <c r="K116" s="64"/>
      <c r="L116" s="65">
        <f t="shared" si="13"/>
        <v>0</v>
      </c>
      <c r="M116" s="69">
        <f t="shared" si="14"/>
        <v>0</v>
      </c>
    </row>
    <row r="117" spans="1:13" s="14" customFormat="1" ht="49.5" customHeight="1">
      <c r="A117" s="46" t="s">
        <v>70</v>
      </c>
      <c r="B117" s="47" t="s">
        <v>66</v>
      </c>
      <c r="C117" s="12">
        <v>207890</v>
      </c>
      <c r="D117" s="12">
        <v>204290</v>
      </c>
      <c r="E117" s="12">
        <v>204290</v>
      </c>
      <c r="F117" s="12">
        <v>203778.13</v>
      </c>
      <c r="G117" s="9">
        <f t="shared" si="5"/>
        <v>99.74943952224778</v>
      </c>
      <c r="H117" s="9">
        <f aca="true" t="shared" si="19" ref="H117:H133">IF(D117=0,0,F117/D117%)</f>
        <v>99.74943952224778</v>
      </c>
      <c r="I117" s="10">
        <f t="shared" si="18"/>
        <v>-511.86999999999534</v>
      </c>
      <c r="J117" s="10">
        <f t="shared" si="15"/>
        <v>-511.86999999999534</v>
      </c>
      <c r="K117" s="64"/>
      <c r="L117" s="65">
        <f t="shared" si="13"/>
        <v>0</v>
      </c>
      <c r="M117" s="69">
        <f t="shared" si="14"/>
        <v>0</v>
      </c>
    </row>
    <row r="118" spans="1:13" s="14" customFormat="1" ht="55.5" customHeight="1">
      <c r="A118" s="46" t="s">
        <v>130</v>
      </c>
      <c r="B118" s="47" t="s">
        <v>131</v>
      </c>
      <c r="C118" s="12">
        <v>464600</v>
      </c>
      <c r="D118" s="12">
        <v>511900</v>
      </c>
      <c r="E118" s="12">
        <v>511900</v>
      </c>
      <c r="F118" s="12">
        <v>511586.04</v>
      </c>
      <c r="G118" s="9">
        <f t="shared" si="5"/>
        <v>99.93866770853683</v>
      </c>
      <c r="H118" s="9">
        <f t="shared" si="19"/>
        <v>99.93866770853683</v>
      </c>
      <c r="I118" s="10">
        <f t="shared" si="18"/>
        <v>-313.96000000002095</v>
      </c>
      <c r="J118" s="10">
        <f t="shared" si="15"/>
        <v>-313.96000000002095</v>
      </c>
      <c r="K118" s="64"/>
      <c r="L118" s="65">
        <f t="shared" si="13"/>
        <v>0</v>
      </c>
      <c r="M118" s="69">
        <f t="shared" si="14"/>
        <v>0</v>
      </c>
    </row>
    <row r="119" spans="1:13" s="14" customFormat="1" ht="21" customHeight="1">
      <c r="A119" s="46" t="s">
        <v>132</v>
      </c>
      <c r="B119" s="47" t="s">
        <v>133</v>
      </c>
      <c r="C119" s="12">
        <v>408300</v>
      </c>
      <c r="D119" s="12">
        <v>393400</v>
      </c>
      <c r="E119" s="12">
        <v>393400</v>
      </c>
      <c r="F119" s="12">
        <v>391548.31</v>
      </c>
      <c r="G119" s="9">
        <f t="shared" si="5"/>
        <v>99.52931113370614</v>
      </c>
      <c r="H119" s="9">
        <f t="shared" si="19"/>
        <v>99.52931113370614</v>
      </c>
      <c r="I119" s="10">
        <f t="shared" si="18"/>
        <v>-1851.6900000000023</v>
      </c>
      <c r="J119" s="10">
        <f t="shared" si="15"/>
        <v>-1851.6900000000023</v>
      </c>
      <c r="K119" s="64"/>
      <c r="L119" s="65">
        <f t="shared" si="13"/>
        <v>0</v>
      </c>
      <c r="M119" s="69">
        <f t="shared" si="14"/>
        <v>0</v>
      </c>
    </row>
    <row r="120" spans="1:13" s="14" customFormat="1" ht="18.75" customHeight="1">
      <c r="A120" s="46" t="s">
        <v>134</v>
      </c>
      <c r="B120" s="110" t="s">
        <v>135</v>
      </c>
      <c r="C120" s="12">
        <v>1179310</v>
      </c>
      <c r="D120" s="12">
        <v>1628565</v>
      </c>
      <c r="E120" s="12">
        <v>1628565</v>
      </c>
      <c r="F120" s="12">
        <v>1618333.27</v>
      </c>
      <c r="G120" s="9">
        <f t="shared" si="5"/>
        <v>99.37173339719324</v>
      </c>
      <c r="H120" s="9">
        <f t="shared" si="19"/>
        <v>99.37173339719324</v>
      </c>
      <c r="I120" s="10">
        <f t="shared" si="18"/>
        <v>-10231.729999999981</v>
      </c>
      <c r="J120" s="10">
        <f t="shared" si="15"/>
        <v>-10231.729999999981</v>
      </c>
      <c r="K120" s="64"/>
      <c r="L120" s="65">
        <f t="shared" si="13"/>
        <v>0</v>
      </c>
      <c r="M120" s="69">
        <f t="shared" si="14"/>
        <v>0</v>
      </c>
    </row>
    <row r="121" spans="1:13" s="14" customFormat="1" ht="18.75" customHeight="1">
      <c r="A121" s="46" t="s">
        <v>136</v>
      </c>
      <c r="B121" s="47" t="s">
        <v>137</v>
      </c>
      <c r="C121" s="12">
        <v>5430</v>
      </c>
      <c r="D121" s="12">
        <v>5430</v>
      </c>
      <c r="E121" s="12">
        <v>5430</v>
      </c>
      <c r="F121" s="12">
        <v>5430</v>
      </c>
      <c r="G121" s="9">
        <f t="shared" si="5"/>
        <v>100</v>
      </c>
      <c r="H121" s="9">
        <f t="shared" si="19"/>
        <v>100</v>
      </c>
      <c r="I121" s="10">
        <f>F121-E121</f>
        <v>0</v>
      </c>
      <c r="J121" s="10">
        <f t="shared" si="15"/>
        <v>0</v>
      </c>
      <c r="K121" s="64"/>
      <c r="L121" s="65">
        <f t="shared" si="13"/>
        <v>0</v>
      </c>
      <c r="M121" s="69">
        <f t="shared" si="14"/>
        <v>0</v>
      </c>
    </row>
    <row r="122" spans="1:13" s="14" customFormat="1" ht="18.75" customHeight="1">
      <c r="A122" s="45" t="s">
        <v>71</v>
      </c>
      <c r="B122" s="21" t="s">
        <v>8</v>
      </c>
      <c r="C122" s="12">
        <f>C123+C124+C125+C126+C127+C128</f>
        <v>6475550</v>
      </c>
      <c r="D122" s="12">
        <f>D123+D124+D125+D126+D127+D128</f>
        <v>7641865</v>
      </c>
      <c r="E122" s="12">
        <f>E123+E124+E125+E126+E127+E128</f>
        <v>7641865</v>
      </c>
      <c r="F122" s="12">
        <f>F123+F124+F125+F126+F127+F128</f>
        <v>7530539.890000001</v>
      </c>
      <c r="G122" s="9">
        <f t="shared" si="5"/>
        <v>98.54322066668283</v>
      </c>
      <c r="H122" s="9">
        <f t="shared" si="19"/>
        <v>98.54322066668283</v>
      </c>
      <c r="I122" s="10">
        <f t="shared" si="18"/>
        <v>-111325.1099999994</v>
      </c>
      <c r="J122" s="10">
        <f t="shared" si="15"/>
        <v>-111325.1099999994</v>
      </c>
      <c r="K122" s="64"/>
      <c r="L122" s="65">
        <f t="shared" si="13"/>
        <v>0</v>
      </c>
      <c r="M122" s="69">
        <f t="shared" si="14"/>
        <v>0</v>
      </c>
    </row>
    <row r="123" spans="1:13" s="14" customFormat="1" ht="18.75" customHeight="1">
      <c r="A123" s="46" t="s">
        <v>72</v>
      </c>
      <c r="B123" s="22" t="s">
        <v>73</v>
      </c>
      <c r="C123" s="12">
        <v>4695270</v>
      </c>
      <c r="D123" s="12">
        <v>4325270</v>
      </c>
      <c r="E123" s="12">
        <v>4325270</v>
      </c>
      <c r="F123" s="12">
        <v>4311676.37</v>
      </c>
      <c r="G123" s="9">
        <f t="shared" si="5"/>
        <v>99.68571603622433</v>
      </c>
      <c r="H123" s="9">
        <f t="shared" si="19"/>
        <v>99.68571603622433</v>
      </c>
      <c r="I123" s="10">
        <f t="shared" si="18"/>
        <v>-13593.629999999888</v>
      </c>
      <c r="J123" s="10">
        <f t="shared" si="15"/>
        <v>-13593.629999999888</v>
      </c>
      <c r="K123" s="64"/>
      <c r="L123" s="65">
        <f t="shared" si="13"/>
        <v>0</v>
      </c>
      <c r="M123" s="69">
        <f t="shared" si="14"/>
        <v>0</v>
      </c>
    </row>
    <row r="124" spans="1:13" s="14" customFormat="1" ht="30" customHeight="1" hidden="1">
      <c r="A124" s="46" t="s">
        <v>47</v>
      </c>
      <c r="B124" s="22" t="s">
        <v>49</v>
      </c>
      <c r="C124" s="12"/>
      <c r="D124" s="12"/>
      <c r="E124" s="12"/>
      <c r="F124" s="12"/>
      <c r="G124" s="9">
        <f t="shared" si="5"/>
        <v>0</v>
      </c>
      <c r="H124" s="9">
        <f t="shared" si="19"/>
        <v>0</v>
      </c>
      <c r="I124" s="10">
        <f t="shared" si="18"/>
        <v>0</v>
      </c>
      <c r="J124" s="10">
        <f t="shared" si="15"/>
        <v>0</v>
      </c>
      <c r="K124" s="64"/>
      <c r="L124" s="65">
        <f t="shared" si="13"/>
        <v>0</v>
      </c>
      <c r="M124" s="69">
        <f t="shared" si="14"/>
        <v>0</v>
      </c>
    </row>
    <row r="125" spans="1:13" s="14" customFormat="1" ht="18" customHeight="1" hidden="1">
      <c r="A125" s="46" t="s">
        <v>48</v>
      </c>
      <c r="B125" s="22" t="s">
        <v>50</v>
      </c>
      <c r="C125" s="12"/>
      <c r="D125" s="12"/>
      <c r="E125" s="12"/>
      <c r="F125" s="12"/>
      <c r="G125" s="9">
        <f t="shared" si="5"/>
        <v>0</v>
      </c>
      <c r="H125" s="9">
        <f t="shared" si="19"/>
        <v>0</v>
      </c>
      <c r="I125" s="10">
        <f t="shared" si="18"/>
        <v>0</v>
      </c>
      <c r="J125" s="10">
        <f t="shared" si="15"/>
        <v>0</v>
      </c>
      <c r="K125" s="64"/>
      <c r="L125" s="65">
        <f t="shared" si="13"/>
        <v>0</v>
      </c>
      <c r="M125" s="69">
        <f t="shared" si="14"/>
        <v>0</v>
      </c>
    </row>
    <row r="126" spans="1:13" s="14" customFormat="1" ht="36" customHeight="1">
      <c r="A126" s="46" t="s">
        <v>138</v>
      </c>
      <c r="B126" s="22" t="s">
        <v>139</v>
      </c>
      <c r="C126" s="12">
        <v>1536200</v>
      </c>
      <c r="D126" s="12">
        <v>2847156</v>
      </c>
      <c r="E126" s="12">
        <v>2847156</v>
      </c>
      <c r="F126" s="12">
        <v>2767584.67</v>
      </c>
      <c r="G126" s="9">
        <f aca="true" t="shared" si="20" ref="G126:G156">IF(E126=0,0,F126/E126%)</f>
        <v>97.20523462711562</v>
      </c>
      <c r="H126" s="9">
        <f t="shared" si="19"/>
        <v>97.20523462711562</v>
      </c>
      <c r="I126" s="10">
        <f t="shared" si="18"/>
        <v>-79571.33000000007</v>
      </c>
      <c r="J126" s="10">
        <f t="shared" si="15"/>
        <v>-79571.33000000007</v>
      </c>
      <c r="K126" s="64"/>
      <c r="L126" s="65">
        <f t="shared" si="13"/>
        <v>0</v>
      </c>
      <c r="M126" s="69">
        <f t="shared" si="14"/>
        <v>0</v>
      </c>
    </row>
    <row r="127" spans="1:13" s="14" customFormat="1" ht="34.5" customHeight="1">
      <c r="A127" s="46" t="s">
        <v>140</v>
      </c>
      <c r="B127" s="22" t="s">
        <v>141</v>
      </c>
      <c r="C127" s="12">
        <v>89620</v>
      </c>
      <c r="D127" s="12">
        <v>212870</v>
      </c>
      <c r="E127" s="12">
        <v>212870</v>
      </c>
      <c r="F127" s="12">
        <v>195875.94</v>
      </c>
      <c r="G127" s="9">
        <f t="shared" si="20"/>
        <v>92.01669563583408</v>
      </c>
      <c r="H127" s="9">
        <f t="shared" si="19"/>
        <v>92.01669563583408</v>
      </c>
      <c r="I127" s="10">
        <f t="shared" si="18"/>
        <v>-16994.059999999998</v>
      </c>
      <c r="J127" s="10">
        <f t="shared" si="15"/>
        <v>-16994.059999999998</v>
      </c>
      <c r="K127" s="64"/>
      <c r="L127" s="65">
        <f t="shared" si="13"/>
        <v>0</v>
      </c>
      <c r="M127" s="69">
        <f t="shared" si="14"/>
        <v>0</v>
      </c>
    </row>
    <row r="128" spans="1:13" s="14" customFormat="1" ht="36" customHeight="1">
      <c r="A128" s="46" t="s">
        <v>142</v>
      </c>
      <c r="B128" s="22" t="s">
        <v>143</v>
      </c>
      <c r="C128" s="12">
        <v>154460</v>
      </c>
      <c r="D128" s="12">
        <v>256569</v>
      </c>
      <c r="E128" s="12">
        <v>256569</v>
      </c>
      <c r="F128" s="12">
        <v>255402.91</v>
      </c>
      <c r="G128" s="9">
        <f t="shared" si="20"/>
        <v>99.54550627706386</v>
      </c>
      <c r="H128" s="9">
        <f t="shared" si="19"/>
        <v>99.54550627706386</v>
      </c>
      <c r="I128" s="10">
        <f t="shared" si="18"/>
        <v>-1166.0899999999965</v>
      </c>
      <c r="J128" s="10">
        <f t="shared" si="15"/>
        <v>-1166.0899999999965</v>
      </c>
      <c r="K128" s="64"/>
      <c r="L128" s="65">
        <f t="shared" si="13"/>
        <v>0</v>
      </c>
      <c r="M128" s="69">
        <f t="shared" si="14"/>
        <v>0</v>
      </c>
    </row>
    <row r="129" spans="1:13" s="14" customFormat="1" ht="22.5" customHeight="1">
      <c r="A129" s="45" t="s">
        <v>74</v>
      </c>
      <c r="B129" s="21" t="s">
        <v>9</v>
      </c>
      <c r="C129" s="12">
        <f>C131+C132+C133+C130</f>
        <v>2740500</v>
      </c>
      <c r="D129" s="12">
        <f>D131+D132+D133+D130</f>
        <v>2411000</v>
      </c>
      <c r="E129" s="12">
        <f>E131+E132+E133+E130</f>
        <v>2411000</v>
      </c>
      <c r="F129" s="12">
        <f>F131+F132+F133+F130</f>
        <v>2390820.81</v>
      </c>
      <c r="G129" s="9">
        <f t="shared" si="20"/>
        <v>99.16303649937785</v>
      </c>
      <c r="H129" s="9">
        <f t="shared" si="19"/>
        <v>99.16303649937785</v>
      </c>
      <c r="I129" s="10">
        <f t="shared" si="18"/>
        <v>-20179.189999999944</v>
      </c>
      <c r="J129" s="10">
        <f t="shared" si="15"/>
        <v>-20179.189999999944</v>
      </c>
      <c r="K129" s="64"/>
      <c r="L129" s="65">
        <f t="shared" si="13"/>
        <v>0</v>
      </c>
      <c r="M129" s="69">
        <f t="shared" si="14"/>
        <v>0</v>
      </c>
    </row>
    <row r="130" spans="1:13" s="14" customFormat="1" ht="68.25" customHeight="1">
      <c r="A130" s="46" t="s">
        <v>208</v>
      </c>
      <c r="B130" s="24" t="s">
        <v>209</v>
      </c>
      <c r="C130" s="12"/>
      <c r="D130" s="12">
        <v>99000</v>
      </c>
      <c r="E130" s="12">
        <v>99000</v>
      </c>
      <c r="F130" s="12">
        <v>99000</v>
      </c>
      <c r="G130" s="9">
        <f t="shared" si="20"/>
        <v>100</v>
      </c>
      <c r="H130" s="9">
        <f t="shared" si="19"/>
        <v>100</v>
      </c>
      <c r="I130" s="10">
        <f t="shared" si="18"/>
        <v>0</v>
      </c>
      <c r="J130" s="10">
        <f t="shared" si="15"/>
        <v>0</v>
      </c>
      <c r="K130" s="64"/>
      <c r="L130" s="65">
        <f t="shared" si="13"/>
        <v>0</v>
      </c>
      <c r="M130" s="69">
        <f t="shared" si="14"/>
        <v>0</v>
      </c>
    </row>
    <row r="131" spans="1:13" s="14" customFormat="1" ht="23.25" customHeight="1">
      <c r="A131" s="46" t="s">
        <v>144</v>
      </c>
      <c r="B131" s="22" t="s">
        <v>145</v>
      </c>
      <c r="C131" s="12">
        <v>180000</v>
      </c>
      <c r="D131" s="12">
        <v>180000</v>
      </c>
      <c r="E131" s="12">
        <v>180000</v>
      </c>
      <c r="F131" s="12">
        <v>179526.63</v>
      </c>
      <c r="G131" s="9">
        <f t="shared" si="20"/>
        <v>99.73701666666668</v>
      </c>
      <c r="H131" s="9">
        <f t="shared" si="19"/>
        <v>99.73701666666668</v>
      </c>
      <c r="I131" s="10">
        <f t="shared" si="18"/>
        <v>-473.36999999999534</v>
      </c>
      <c r="J131" s="10">
        <f t="shared" si="15"/>
        <v>-473.36999999999534</v>
      </c>
      <c r="K131" s="64"/>
      <c r="L131" s="65">
        <f t="shared" si="13"/>
        <v>0</v>
      </c>
      <c r="M131" s="69">
        <f t="shared" si="14"/>
        <v>0</v>
      </c>
    </row>
    <row r="132" spans="1:13" s="14" customFormat="1" ht="39.75" customHeight="1">
      <c r="A132" s="46" t="s">
        <v>146</v>
      </c>
      <c r="B132" s="22" t="s">
        <v>147</v>
      </c>
      <c r="C132" s="12">
        <v>2029000</v>
      </c>
      <c r="D132" s="12">
        <v>1600500</v>
      </c>
      <c r="E132" s="12">
        <v>1600500</v>
      </c>
      <c r="F132" s="12">
        <v>1587794.18</v>
      </c>
      <c r="G132" s="9">
        <f t="shared" si="20"/>
        <v>99.20613433302093</v>
      </c>
      <c r="H132" s="9">
        <f t="shared" si="19"/>
        <v>99.20613433302093</v>
      </c>
      <c r="I132" s="10">
        <f t="shared" si="18"/>
        <v>-12705.820000000065</v>
      </c>
      <c r="J132" s="10">
        <f t="shared" si="15"/>
        <v>-12705.820000000065</v>
      </c>
      <c r="K132" s="64"/>
      <c r="L132" s="65">
        <f t="shared" si="13"/>
        <v>0</v>
      </c>
      <c r="M132" s="69">
        <f t="shared" si="14"/>
        <v>0</v>
      </c>
    </row>
    <row r="133" spans="1:13" s="14" customFormat="1" ht="31.5" customHeight="1">
      <c r="A133" s="46" t="s">
        <v>148</v>
      </c>
      <c r="B133" s="22" t="s">
        <v>149</v>
      </c>
      <c r="C133" s="12">
        <v>531500</v>
      </c>
      <c r="D133" s="12">
        <v>531500</v>
      </c>
      <c r="E133" s="12">
        <v>531500</v>
      </c>
      <c r="F133" s="12">
        <v>524500</v>
      </c>
      <c r="G133" s="9">
        <f t="shared" si="20"/>
        <v>98.6829727187206</v>
      </c>
      <c r="H133" s="9">
        <f t="shared" si="19"/>
        <v>98.6829727187206</v>
      </c>
      <c r="I133" s="10">
        <f t="shared" si="18"/>
        <v>-7000</v>
      </c>
      <c r="J133" s="10">
        <f t="shared" si="15"/>
        <v>-7000</v>
      </c>
      <c r="K133" s="64"/>
      <c r="L133" s="65">
        <f t="shared" si="13"/>
        <v>0</v>
      </c>
      <c r="M133" s="69">
        <f t="shared" si="14"/>
        <v>0</v>
      </c>
    </row>
    <row r="134" spans="1:13" s="14" customFormat="1" ht="22.5" customHeight="1" hidden="1">
      <c r="A134" s="46"/>
      <c r="B134" s="24"/>
      <c r="C134" s="12"/>
      <c r="D134" s="12"/>
      <c r="E134" s="12"/>
      <c r="F134" s="12"/>
      <c r="G134" s="9">
        <f t="shared" si="20"/>
        <v>0</v>
      </c>
      <c r="H134" s="9">
        <f aca="true" t="shared" si="21" ref="H134:H145">IF(D134=0,0,F134/D134%)</f>
        <v>0</v>
      </c>
      <c r="I134" s="10">
        <f t="shared" si="18"/>
        <v>0</v>
      </c>
      <c r="J134" s="10">
        <f>F134-D134</f>
        <v>0</v>
      </c>
      <c r="K134" s="64"/>
      <c r="L134" s="65">
        <f t="shared" si="13"/>
        <v>0</v>
      </c>
      <c r="M134" s="69">
        <f t="shared" si="14"/>
        <v>0</v>
      </c>
    </row>
    <row r="135" spans="1:13" s="14" customFormat="1" ht="20.25" customHeight="1">
      <c r="A135" s="45" t="s">
        <v>75</v>
      </c>
      <c r="B135" s="21" t="s">
        <v>10</v>
      </c>
      <c r="C135" s="12">
        <f>C136+C137+C138+C139</f>
        <v>2118200</v>
      </c>
      <c r="D135" s="12">
        <f>D136+D137+D138+D139</f>
        <v>2346643</v>
      </c>
      <c r="E135" s="12">
        <f>E136+E137+E138+E139</f>
        <v>2346643</v>
      </c>
      <c r="F135" s="12">
        <f>F136+F137+F138+F139</f>
        <v>2254187.64</v>
      </c>
      <c r="G135" s="9">
        <f t="shared" si="20"/>
        <v>96.06010117431582</v>
      </c>
      <c r="H135" s="9">
        <f t="shared" si="21"/>
        <v>96.06010117431582</v>
      </c>
      <c r="I135" s="10">
        <f t="shared" si="18"/>
        <v>-92455.35999999987</v>
      </c>
      <c r="J135" s="10">
        <f>F135-D135</f>
        <v>-92455.35999999987</v>
      </c>
      <c r="K135" s="64"/>
      <c r="L135" s="65">
        <f t="shared" si="13"/>
        <v>0</v>
      </c>
      <c r="M135" s="69">
        <f t="shared" si="14"/>
        <v>0</v>
      </c>
    </row>
    <row r="136" spans="1:13" s="14" customFormat="1" ht="20.25" customHeight="1">
      <c r="A136" s="46" t="s">
        <v>76</v>
      </c>
      <c r="B136" s="22" t="s">
        <v>150</v>
      </c>
      <c r="C136" s="12">
        <v>694400</v>
      </c>
      <c r="D136" s="12">
        <v>705223</v>
      </c>
      <c r="E136" s="12">
        <v>705223</v>
      </c>
      <c r="F136" s="12">
        <v>697058.81</v>
      </c>
      <c r="G136" s="9">
        <f t="shared" si="20"/>
        <v>98.84232505179214</v>
      </c>
      <c r="H136" s="9">
        <f t="shared" si="21"/>
        <v>98.84232505179214</v>
      </c>
      <c r="I136" s="10">
        <f>F136-E136</f>
        <v>-8164.189999999944</v>
      </c>
      <c r="J136" s="10">
        <f>F136-D136</f>
        <v>-8164.189999999944</v>
      </c>
      <c r="K136" s="64"/>
      <c r="L136" s="65">
        <f t="shared" si="13"/>
        <v>0</v>
      </c>
      <c r="M136" s="69">
        <f t="shared" si="14"/>
        <v>0</v>
      </c>
    </row>
    <row r="137" spans="1:13" s="14" customFormat="1" ht="39" customHeight="1">
      <c r="A137" s="46" t="s">
        <v>77</v>
      </c>
      <c r="B137" s="22" t="s">
        <v>151</v>
      </c>
      <c r="C137" s="12">
        <v>894500</v>
      </c>
      <c r="D137" s="12">
        <v>1039420</v>
      </c>
      <c r="E137" s="12">
        <v>1039420</v>
      </c>
      <c r="F137" s="12">
        <v>960628.83</v>
      </c>
      <c r="G137" s="9">
        <f t="shared" si="20"/>
        <v>92.41969848569393</v>
      </c>
      <c r="H137" s="9">
        <f t="shared" si="21"/>
        <v>92.41969848569393</v>
      </c>
      <c r="I137" s="10">
        <f t="shared" si="18"/>
        <v>-78791.17000000004</v>
      </c>
      <c r="J137" s="10">
        <f>F137-D137</f>
        <v>-78791.17000000004</v>
      </c>
      <c r="K137" s="64"/>
      <c r="L137" s="65">
        <f t="shared" si="13"/>
        <v>0</v>
      </c>
      <c r="M137" s="69">
        <f t="shared" si="14"/>
        <v>0</v>
      </c>
    </row>
    <row r="138" spans="1:13" s="14" customFormat="1" ht="24" customHeight="1">
      <c r="A138" s="46" t="s">
        <v>152</v>
      </c>
      <c r="B138" s="22" t="s">
        <v>153</v>
      </c>
      <c r="C138" s="12">
        <v>29300</v>
      </c>
      <c r="D138" s="12"/>
      <c r="E138" s="12"/>
      <c r="F138" s="12"/>
      <c r="G138" s="9">
        <f t="shared" si="20"/>
        <v>0</v>
      </c>
      <c r="H138" s="9">
        <f t="shared" si="21"/>
        <v>0</v>
      </c>
      <c r="I138" s="10">
        <f t="shared" si="18"/>
        <v>0</v>
      </c>
      <c r="J138" s="10">
        <f aca="true" t="shared" si="22" ref="J138:J163">F138-D138</f>
        <v>0</v>
      </c>
      <c r="K138" s="64"/>
      <c r="L138" s="65">
        <f t="shared" si="13"/>
        <v>0</v>
      </c>
      <c r="M138" s="69">
        <f t="shared" si="14"/>
        <v>0</v>
      </c>
    </row>
    <row r="139" spans="1:13" s="14" customFormat="1" ht="20.25" customHeight="1">
      <c r="A139" s="46" t="s">
        <v>154</v>
      </c>
      <c r="B139" s="22" t="s">
        <v>155</v>
      </c>
      <c r="C139" s="12">
        <v>500000</v>
      </c>
      <c r="D139" s="12">
        <v>602000</v>
      </c>
      <c r="E139" s="12">
        <v>602000</v>
      </c>
      <c r="F139" s="12">
        <v>596500</v>
      </c>
      <c r="G139" s="9">
        <f t="shared" si="20"/>
        <v>99.08637873754152</v>
      </c>
      <c r="H139" s="9">
        <f t="shared" si="21"/>
        <v>99.08637873754152</v>
      </c>
      <c r="I139" s="10">
        <f t="shared" si="18"/>
        <v>-5500</v>
      </c>
      <c r="J139" s="10">
        <f t="shared" si="22"/>
        <v>-5500</v>
      </c>
      <c r="K139" s="64"/>
      <c r="L139" s="65">
        <f t="shared" si="13"/>
        <v>0</v>
      </c>
      <c r="M139" s="69">
        <f t="shared" si="14"/>
        <v>0</v>
      </c>
    </row>
    <row r="140" spans="1:13" s="14" customFormat="1" ht="18.75" customHeight="1">
      <c r="A140" s="45" t="s">
        <v>78</v>
      </c>
      <c r="B140" s="21" t="s">
        <v>23</v>
      </c>
      <c r="C140" s="12">
        <f>C141</f>
        <v>550000</v>
      </c>
      <c r="D140" s="12">
        <f>D141</f>
        <v>487000</v>
      </c>
      <c r="E140" s="12">
        <f>E141</f>
        <v>487000</v>
      </c>
      <c r="F140" s="12">
        <f>F141</f>
        <v>460734.57</v>
      </c>
      <c r="G140" s="9">
        <f t="shared" si="20"/>
        <v>94.60668788501027</v>
      </c>
      <c r="H140" s="9">
        <f t="shared" si="21"/>
        <v>94.60668788501027</v>
      </c>
      <c r="I140" s="10">
        <f t="shared" si="18"/>
        <v>-26265.429999999993</v>
      </c>
      <c r="J140" s="10">
        <f t="shared" si="22"/>
        <v>-26265.429999999993</v>
      </c>
      <c r="K140" s="64"/>
      <c r="L140" s="65">
        <f t="shared" si="13"/>
        <v>0</v>
      </c>
      <c r="M140" s="69">
        <f t="shared" si="14"/>
        <v>0</v>
      </c>
    </row>
    <row r="141" spans="1:13" s="14" customFormat="1" ht="33.75" customHeight="1">
      <c r="A141" s="46" t="s">
        <v>79</v>
      </c>
      <c r="B141" s="22" t="s">
        <v>51</v>
      </c>
      <c r="C141" s="12">
        <v>550000</v>
      </c>
      <c r="D141" s="12">
        <v>487000</v>
      </c>
      <c r="E141" s="12">
        <v>487000</v>
      </c>
      <c r="F141" s="12">
        <v>460734.57</v>
      </c>
      <c r="G141" s="9">
        <f t="shared" si="20"/>
        <v>94.60668788501027</v>
      </c>
      <c r="H141" s="9">
        <f t="shared" si="21"/>
        <v>94.60668788501027</v>
      </c>
      <c r="I141" s="10">
        <f t="shared" si="18"/>
        <v>-26265.429999999993</v>
      </c>
      <c r="J141" s="10">
        <f t="shared" si="22"/>
        <v>-26265.429999999993</v>
      </c>
      <c r="K141" s="64"/>
      <c r="L141" s="65">
        <f t="shared" si="13"/>
        <v>0</v>
      </c>
      <c r="M141" s="69">
        <f t="shared" si="14"/>
        <v>0</v>
      </c>
    </row>
    <row r="142" spans="1:13" s="14" customFormat="1" ht="26.25" customHeight="1">
      <c r="A142" s="45" t="s">
        <v>156</v>
      </c>
      <c r="B142" s="25" t="s">
        <v>157</v>
      </c>
      <c r="C142" s="12">
        <f>C145+C143+C144</f>
        <v>5090000</v>
      </c>
      <c r="D142" s="12">
        <f>D145+D143+D144</f>
        <v>6446416</v>
      </c>
      <c r="E142" s="12">
        <f>E145+E143+E144</f>
        <v>6446416</v>
      </c>
      <c r="F142" s="12">
        <f>F145+F143+F144</f>
        <v>6281157.0200000005</v>
      </c>
      <c r="G142" s="9">
        <f t="shared" si="20"/>
        <v>97.43642079567934</v>
      </c>
      <c r="H142" s="9">
        <f t="shared" si="21"/>
        <v>97.43642079567934</v>
      </c>
      <c r="I142" s="10">
        <f t="shared" si="18"/>
        <v>-165258.97999999952</v>
      </c>
      <c r="J142" s="10">
        <f t="shared" si="22"/>
        <v>-165258.97999999952</v>
      </c>
      <c r="K142" s="64"/>
      <c r="L142" s="65">
        <f t="shared" si="13"/>
        <v>0</v>
      </c>
      <c r="M142" s="69">
        <f t="shared" si="14"/>
        <v>0</v>
      </c>
    </row>
    <row r="143" spans="1:13" s="14" customFormat="1" ht="26.25" customHeight="1">
      <c r="A143" s="46" t="s">
        <v>158</v>
      </c>
      <c r="B143" s="22" t="s">
        <v>161</v>
      </c>
      <c r="C143" s="12">
        <v>290000</v>
      </c>
      <c r="D143" s="12">
        <v>272000</v>
      </c>
      <c r="E143" s="12">
        <v>272000</v>
      </c>
      <c r="F143" s="12">
        <v>271198.54</v>
      </c>
      <c r="G143" s="9">
        <f t="shared" si="20"/>
        <v>99.70534558823529</v>
      </c>
      <c r="H143" s="9">
        <f t="shared" si="21"/>
        <v>99.70534558823529</v>
      </c>
      <c r="I143" s="10">
        <f t="shared" si="18"/>
        <v>-801.460000000021</v>
      </c>
      <c r="J143" s="10">
        <f t="shared" si="22"/>
        <v>-801.460000000021</v>
      </c>
      <c r="K143" s="64"/>
      <c r="L143" s="65">
        <f t="shared" si="13"/>
        <v>0</v>
      </c>
      <c r="M143" s="69">
        <f t="shared" si="14"/>
        <v>0</v>
      </c>
    </row>
    <row r="144" spans="1:13" s="14" customFormat="1" ht="26.25" customHeight="1">
      <c r="A144" s="46" t="s">
        <v>159</v>
      </c>
      <c r="B144" s="31" t="s">
        <v>162</v>
      </c>
      <c r="C144" s="12">
        <v>4500000</v>
      </c>
      <c r="D144" s="12">
        <v>5739416</v>
      </c>
      <c r="E144" s="12">
        <v>5739416</v>
      </c>
      <c r="F144" s="12">
        <v>5574958.48</v>
      </c>
      <c r="G144" s="9">
        <f t="shared" si="20"/>
        <v>97.1345948786427</v>
      </c>
      <c r="H144" s="9">
        <f t="shared" si="21"/>
        <v>97.1345948786427</v>
      </c>
      <c r="I144" s="10">
        <f t="shared" si="18"/>
        <v>-164457.51999999955</v>
      </c>
      <c r="J144" s="10">
        <f t="shared" si="22"/>
        <v>-164457.51999999955</v>
      </c>
      <c r="K144" s="64"/>
      <c r="L144" s="65">
        <f t="shared" si="13"/>
        <v>0</v>
      </c>
      <c r="M144" s="69">
        <f t="shared" si="14"/>
        <v>0</v>
      </c>
    </row>
    <row r="145" spans="1:13" s="14" customFormat="1" ht="91.5" customHeight="1">
      <c r="A145" s="46" t="s">
        <v>160</v>
      </c>
      <c r="B145" s="22" t="s">
        <v>163</v>
      </c>
      <c r="C145" s="12">
        <v>300000</v>
      </c>
      <c r="D145" s="12">
        <v>435000</v>
      </c>
      <c r="E145" s="12">
        <v>435000</v>
      </c>
      <c r="F145" s="12">
        <v>435000</v>
      </c>
      <c r="G145" s="9">
        <f t="shared" si="20"/>
        <v>100</v>
      </c>
      <c r="H145" s="9">
        <f t="shared" si="21"/>
        <v>100</v>
      </c>
      <c r="I145" s="10">
        <f t="shared" si="18"/>
        <v>0</v>
      </c>
      <c r="J145" s="10">
        <f t="shared" si="22"/>
        <v>0</v>
      </c>
      <c r="K145" s="64"/>
      <c r="L145" s="65">
        <f t="shared" si="13"/>
        <v>0</v>
      </c>
      <c r="M145" s="69">
        <f t="shared" si="14"/>
        <v>0</v>
      </c>
    </row>
    <row r="146" spans="1:13" s="14" customFormat="1" ht="24" customHeight="1">
      <c r="A146" s="45" t="s">
        <v>164</v>
      </c>
      <c r="B146" s="32" t="s">
        <v>165</v>
      </c>
      <c r="C146" s="12">
        <f>C147+C148+C149</f>
        <v>1244080</v>
      </c>
      <c r="D146" s="12">
        <f>D147+D148+D149</f>
        <v>1730219</v>
      </c>
      <c r="E146" s="12">
        <f>E147+E148+E149</f>
        <v>1730219</v>
      </c>
      <c r="F146" s="12">
        <f>F147+F148+F149</f>
        <v>1729921</v>
      </c>
      <c r="G146" s="9">
        <f t="shared" si="20"/>
        <v>99.98277674675866</v>
      </c>
      <c r="H146" s="9">
        <f aca="true" t="shared" si="23" ref="H146:H180">IF(D146=0,0,F146/D146%)</f>
        <v>99.98277674675866</v>
      </c>
      <c r="I146" s="10">
        <f t="shared" si="18"/>
        <v>-298</v>
      </c>
      <c r="J146" s="10">
        <f t="shared" si="22"/>
        <v>-298</v>
      </c>
      <c r="K146" s="64"/>
      <c r="L146" s="65">
        <f t="shared" si="13"/>
        <v>0</v>
      </c>
      <c r="M146" s="69">
        <f t="shared" si="14"/>
        <v>0</v>
      </c>
    </row>
    <row r="147" spans="1:13" s="14" customFormat="1" ht="40.5" customHeight="1">
      <c r="A147" s="46" t="s">
        <v>167</v>
      </c>
      <c r="B147" s="22" t="s">
        <v>171</v>
      </c>
      <c r="C147" s="12"/>
      <c r="D147" s="12">
        <v>35000</v>
      </c>
      <c r="E147" s="12">
        <v>35000</v>
      </c>
      <c r="F147" s="12">
        <v>35000</v>
      </c>
      <c r="G147" s="9">
        <f t="shared" si="20"/>
        <v>100</v>
      </c>
      <c r="H147" s="9">
        <f t="shared" si="23"/>
        <v>100</v>
      </c>
      <c r="I147" s="10">
        <f t="shared" si="18"/>
        <v>0</v>
      </c>
      <c r="J147" s="10">
        <f t="shared" si="22"/>
        <v>0</v>
      </c>
      <c r="K147" s="64"/>
      <c r="L147" s="65">
        <f t="shared" si="13"/>
        <v>0</v>
      </c>
      <c r="M147" s="69">
        <f t="shared" si="14"/>
        <v>0</v>
      </c>
    </row>
    <row r="148" spans="1:13" s="14" customFormat="1" ht="24" customHeight="1">
      <c r="A148" s="46" t="s">
        <v>168</v>
      </c>
      <c r="B148" s="22" t="s">
        <v>172</v>
      </c>
      <c r="C148" s="12">
        <v>1244080</v>
      </c>
      <c r="D148" s="12">
        <v>1675718</v>
      </c>
      <c r="E148" s="12">
        <v>1675718</v>
      </c>
      <c r="F148" s="12">
        <v>1675420</v>
      </c>
      <c r="G148" s="9">
        <f t="shared" si="20"/>
        <v>99.98221657820707</v>
      </c>
      <c r="H148" s="9">
        <f t="shared" si="23"/>
        <v>99.98221657820707</v>
      </c>
      <c r="I148" s="10">
        <f t="shared" si="18"/>
        <v>-298</v>
      </c>
      <c r="J148" s="10">
        <f t="shared" si="22"/>
        <v>-298</v>
      </c>
      <c r="K148" s="64"/>
      <c r="L148" s="65">
        <f t="shared" si="13"/>
        <v>0</v>
      </c>
      <c r="M148" s="69">
        <f t="shared" si="14"/>
        <v>0</v>
      </c>
    </row>
    <row r="149" spans="1:13" s="14" customFormat="1" ht="24" customHeight="1">
      <c r="A149" s="46" t="s">
        <v>218</v>
      </c>
      <c r="B149" s="22" t="s">
        <v>219</v>
      </c>
      <c r="C149" s="12"/>
      <c r="D149" s="12">
        <v>19501</v>
      </c>
      <c r="E149" s="12">
        <v>19501</v>
      </c>
      <c r="F149" s="12">
        <v>19501</v>
      </c>
      <c r="G149" s="9">
        <f t="shared" si="20"/>
        <v>100</v>
      </c>
      <c r="H149" s="9">
        <f t="shared" si="23"/>
        <v>100</v>
      </c>
      <c r="I149" s="10">
        <f t="shared" si="18"/>
        <v>0</v>
      </c>
      <c r="J149" s="10">
        <f t="shared" si="22"/>
        <v>0</v>
      </c>
      <c r="K149" s="64"/>
      <c r="L149" s="65">
        <f t="shared" si="13"/>
        <v>0</v>
      </c>
      <c r="M149" s="69">
        <f t="shared" si="14"/>
        <v>0</v>
      </c>
    </row>
    <row r="150" spans="1:13" s="14" customFormat="1" ht="18.75" customHeight="1">
      <c r="A150" s="45" t="s">
        <v>174</v>
      </c>
      <c r="B150" s="21" t="s">
        <v>11</v>
      </c>
      <c r="C150" s="12">
        <v>210390</v>
      </c>
      <c r="D150" s="12"/>
      <c r="E150" s="12"/>
      <c r="F150" s="12"/>
      <c r="G150" s="9">
        <f t="shared" si="20"/>
        <v>0</v>
      </c>
      <c r="H150" s="9">
        <f t="shared" si="23"/>
        <v>0</v>
      </c>
      <c r="I150" s="10">
        <f>F150-E150</f>
        <v>0</v>
      </c>
      <c r="J150" s="10">
        <f t="shared" si="22"/>
        <v>0</v>
      </c>
      <c r="K150" s="64"/>
      <c r="L150" s="65">
        <f t="shared" si="13"/>
        <v>0</v>
      </c>
      <c r="M150" s="69">
        <f t="shared" si="14"/>
        <v>0</v>
      </c>
    </row>
    <row r="151" spans="1:13" s="14" customFormat="1" ht="51.75" customHeight="1">
      <c r="A151" s="45" t="s">
        <v>175</v>
      </c>
      <c r="B151" s="21" t="s">
        <v>177</v>
      </c>
      <c r="C151" s="12"/>
      <c r="D151" s="12">
        <v>400000</v>
      </c>
      <c r="E151" s="12">
        <v>400000</v>
      </c>
      <c r="F151" s="12">
        <v>400000</v>
      </c>
      <c r="G151" s="9">
        <f t="shared" si="20"/>
        <v>100</v>
      </c>
      <c r="H151" s="9">
        <f t="shared" si="23"/>
        <v>100</v>
      </c>
      <c r="I151" s="10">
        <f>F151-E151</f>
        <v>0</v>
      </c>
      <c r="J151" s="10">
        <f t="shared" si="22"/>
        <v>0</v>
      </c>
      <c r="K151" s="64"/>
      <c r="L151" s="65">
        <f t="shared" si="13"/>
        <v>0</v>
      </c>
      <c r="M151" s="69">
        <f t="shared" si="14"/>
        <v>0</v>
      </c>
    </row>
    <row r="152" spans="1:13" s="14" customFormat="1" ht="30.75" customHeight="1">
      <c r="A152" s="45" t="s">
        <v>176</v>
      </c>
      <c r="B152" s="48" t="s">
        <v>118</v>
      </c>
      <c r="C152" s="12"/>
      <c r="D152" s="12">
        <v>86205</v>
      </c>
      <c r="E152" s="12">
        <v>86205</v>
      </c>
      <c r="F152" s="12">
        <v>86205</v>
      </c>
      <c r="G152" s="9">
        <f t="shared" si="20"/>
        <v>100</v>
      </c>
      <c r="H152" s="9">
        <f t="shared" si="23"/>
        <v>100</v>
      </c>
      <c r="I152" s="10">
        <f t="shared" si="18"/>
        <v>0</v>
      </c>
      <c r="J152" s="10">
        <f t="shared" si="22"/>
        <v>0</v>
      </c>
      <c r="K152" s="64"/>
      <c r="L152" s="65">
        <f t="shared" si="13"/>
        <v>0</v>
      </c>
      <c r="M152" s="69">
        <f t="shared" si="14"/>
        <v>0</v>
      </c>
    </row>
    <row r="153" spans="1:13" s="14" customFormat="1" ht="44.25" customHeight="1" hidden="1">
      <c r="A153" s="46" t="s">
        <v>63</v>
      </c>
      <c r="B153" s="24" t="s">
        <v>64</v>
      </c>
      <c r="C153" s="12"/>
      <c r="D153" s="12"/>
      <c r="E153" s="12"/>
      <c r="F153" s="12"/>
      <c r="G153" s="9">
        <f t="shared" si="20"/>
        <v>0</v>
      </c>
      <c r="H153" s="9">
        <f t="shared" si="23"/>
        <v>0</v>
      </c>
      <c r="I153" s="10">
        <f t="shared" si="18"/>
        <v>0</v>
      </c>
      <c r="J153" s="10">
        <f t="shared" si="22"/>
        <v>0</v>
      </c>
      <c r="K153" s="64"/>
      <c r="L153" s="65">
        <f t="shared" si="13"/>
        <v>0</v>
      </c>
      <c r="M153" s="69">
        <f t="shared" si="14"/>
        <v>0</v>
      </c>
    </row>
    <row r="154" spans="1:13" s="14" customFormat="1" ht="44.25" customHeight="1" hidden="1">
      <c r="A154" s="46" t="s">
        <v>34</v>
      </c>
      <c r="B154" s="24" t="s">
        <v>33</v>
      </c>
      <c r="C154" s="12"/>
      <c r="D154" s="12"/>
      <c r="E154" s="12"/>
      <c r="F154" s="12"/>
      <c r="G154" s="9">
        <f t="shared" si="20"/>
        <v>0</v>
      </c>
      <c r="H154" s="9">
        <f t="shared" si="23"/>
        <v>0</v>
      </c>
      <c r="I154" s="10">
        <f t="shared" si="18"/>
        <v>0</v>
      </c>
      <c r="J154" s="10">
        <f t="shared" si="22"/>
        <v>0</v>
      </c>
      <c r="K154" s="64"/>
      <c r="L154" s="65">
        <f t="shared" si="13"/>
        <v>0</v>
      </c>
      <c r="M154" s="69">
        <f t="shared" si="14"/>
        <v>0</v>
      </c>
    </row>
    <row r="155" spans="1:13" s="14" customFormat="1" ht="44.25" customHeight="1" hidden="1">
      <c r="A155" s="46" t="s">
        <v>32</v>
      </c>
      <c r="B155" s="24" t="s">
        <v>31</v>
      </c>
      <c r="C155" s="12"/>
      <c r="D155" s="12"/>
      <c r="E155" s="12"/>
      <c r="F155" s="12"/>
      <c r="G155" s="9">
        <f t="shared" si="20"/>
        <v>0</v>
      </c>
      <c r="H155" s="9">
        <f t="shared" si="23"/>
        <v>0</v>
      </c>
      <c r="I155" s="10">
        <f t="shared" si="18"/>
        <v>0</v>
      </c>
      <c r="J155" s="10">
        <f t="shared" si="22"/>
        <v>0</v>
      </c>
      <c r="K155" s="64"/>
      <c r="L155" s="65">
        <f t="shared" si="13"/>
        <v>0</v>
      </c>
      <c r="M155" s="69">
        <f t="shared" si="14"/>
        <v>0</v>
      </c>
    </row>
    <row r="156" spans="1:13" s="14" customFormat="1" ht="44.25" customHeight="1" hidden="1">
      <c r="A156" s="46" t="s">
        <v>40</v>
      </c>
      <c r="B156" s="49" t="s">
        <v>39</v>
      </c>
      <c r="C156" s="12"/>
      <c r="D156" s="12"/>
      <c r="E156" s="12"/>
      <c r="F156" s="12">
        <v>0</v>
      </c>
      <c r="G156" s="9">
        <f t="shared" si="20"/>
        <v>0</v>
      </c>
      <c r="H156" s="9">
        <f t="shared" si="23"/>
        <v>0</v>
      </c>
      <c r="I156" s="10">
        <f t="shared" si="18"/>
        <v>0</v>
      </c>
      <c r="J156" s="10">
        <f t="shared" si="22"/>
        <v>0</v>
      </c>
      <c r="K156" s="64"/>
      <c r="L156" s="65">
        <f t="shared" si="13"/>
        <v>0</v>
      </c>
      <c r="M156" s="69">
        <f t="shared" si="14"/>
        <v>0</v>
      </c>
    </row>
    <row r="157" spans="1:13" s="14" customFormat="1" ht="44.25" customHeight="1">
      <c r="A157" s="46"/>
      <c r="B157" s="17" t="s">
        <v>12</v>
      </c>
      <c r="C157" s="37">
        <f>C112+C114+C122+C129+C135+C140+C142+C146+C150+C151+C152</f>
        <v>61371980</v>
      </c>
      <c r="D157" s="37">
        <f>D112+D114+D122+D129+D135+D140+D142+D146+D150+D151+D152</f>
        <v>62850187</v>
      </c>
      <c r="E157" s="37">
        <f>E112+E114+E122+E129+E135+E140+E142+E146+E150+E151+E152</f>
        <v>62850187</v>
      </c>
      <c r="F157" s="37">
        <f>F112+F114+F122+F129+F135+F140+F142+F146+F150+F151+F152</f>
        <v>57554921.67</v>
      </c>
      <c r="G157" s="54">
        <f aca="true" t="shared" si="24" ref="G157:G203">IF(E157=0,0,F157/E157%)</f>
        <v>91.57478190160357</v>
      </c>
      <c r="H157" s="54">
        <f t="shared" si="23"/>
        <v>91.57478190160357</v>
      </c>
      <c r="I157" s="37">
        <f t="shared" si="18"/>
        <v>-5295265.329999998</v>
      </c>
      <c r="J157" s="37">
        <f t="shared" si="22"/>
        <v>-5295265.329999998</v>
      </c>
      <c r="K157" s="64"/>
      <c r="L157" s="65">
        <f t="shared" si="13"/>
        <v>0</v>
      </c>
      <c r="M157" s="69">
        <f t="shared" si="14"/>
        <v>0</v>
      </c>
    </row>
    <row r="158" spans="1:13" s="14" customFormat="1" ht="20.25" customHeight="1">
      <c r="A158" s="46"/>
      <c r="B158" s="19" t="s">
        <v>4</v>
      </c>
      <c r="C158" s="12"/>
      <c r="D158" s="12"/>
      <c r="E158" s="12"/>
      <c r="F158" s="12"/>
      <c r="G158" s="9">
        <f t="shared" si="24"/>
        <v>0</v>
      </c>
      <c r="H158" s="9">
        <f t="shared" si="23"/>
        <v>0</v>
      </c>
      <c r="I158" s="37">
        <f aca="true" t="shared" si="25" ref="I158:I199">F158-E158</f>
        <v>0</v>
      </c>
      <c r="J158" s="37">
        <f t="shared" si="22"/>
        <v>0</v>
      </c>
      <c r="K158" s="64"/>
      <c r="L158" s="65">
        <f t="shared" si="13"/>
        <v>0</v>
      </c>
      <c r="M158" s="69">
        <f t="shared" si="14"/>
        <v>0</v>
      </c>
    </row>
    <row r="159" spans="1:13" s="14" customFormat="1" ht="16.5" customHeight="1" hidden="1">
      <c r="A159" s="46" t="s">
        <v>16</v>
      </c>
      <c r="B159" s="24" t="s">
        <v>6</v>
      </c>
      <c r="C159" s="12"/>
      <c r="D159" s="12"/>
      <c r="E159" s="12"/>
      <c r="F159" s="12"/>
      <c r="G159" s="9">
        <f t="shared" si="24"/>
        <v>0</v>
      </c>
      <c r="H159" s="9">
        <f t="shared" si="23"/>
        <v>0</v>
      </c>
      <c r="I159" s="37">
        <f t="shared" si="25"/>
        <v>0</v>
      </c>
      <c r="J159" s="37">
        <f t="shared" si="22"/>
        <v>0</v>
      </c>
      <c r="K159" s="64"/>
      <c r="L159" s="65">
        <f t="shared" si="13"/>
        <v>0</v>
      </c>
      <c r="M159" s="69">
        <f t="shared" si="14"/>
        <v>0</v>
      </c>
    </row>
    <row r="160" spans="1:13" s="14" customFormat="1" ht="16.5" customHeight="1" hidden="1">
      <c r="A160" s="45" t="s">
        <v>16</v>
      </c>
      <c r="B160" s="24" t="s">
        <v>6</v>
      </c>
      <c r="C160" s="12">
        <f aca="true" t="shared" si="26" ref="C160:F161">C162</f>
        <v>0</v>
      </c>
      <c r="D160" s="12">
        <f t="shared" si="26"/>
        <v>0</v>
      </c>
      <c r="E160" s="12">
        <f t="shared" si="26"/>
        <v>0</v>
      </c>
      <c r="F160" s="12">
        <f t="shared" si="26"/>
        <v>0</v>
      </c>
      <c r="G160" s="9">
        <f t="shared" si="24"/>
        <v>0</v>
      </c>
      <c r="H160" s="9">
        <f t="shared" si="23"/>
        <v>0</v>
      </c>
      <c r="I160" s="37">
        <f t="shared" si="25"/>
        <v>0</v>
      </c>
      <c r="J160" s="37">
        <f t="shared" si="22"/>
        <v>0</v>
      </c>
      <c r="K160" s="64"/>
      <c r="L160" s="65">
        <f aca="true" t="shared" si="27" ref="L160:L203">IF(K160=0,0,F160-K160)</f>
        <v>0</v>
      </c>
      <c r="M160" s="69">
        <f aca="true" t="shared" si="28" ref="M160:M203">IF(K160=0,0,F160/K160*100)</f>
        <v>0</v>
      </c>
    </row>
    <row r="161" spans="1:13" s="14" customFormat="1" ht="16.5" customHeight="1">
      <c r="A161" s="45" t="s">
        <v>67</v>
      </c>
      <c r="B161" s="21" t="s">
        <v>6</v>
      </c>
      <c r="C161" s="12">
        <f t="shared" si="26"/>
        <v>0</v>
      </c>
      <c r="D161" s="12">
        <f t="shared" si="26"/>
        <v>959891</v>
      </c>
      <c r="E161" s="12">
        <f t="shared" si="26"/>
        <v>959891</v>
      </c>
      <c r="F161" s="12">
        <f t="shared" si="26"/>
        <v>960255.62</v>
      </c>
      <c r="G161" s="9">
        <f t="shared" si="24"/>
        <v>100.03798556294413</v>
      </c>
      <c r="H161" s="9">
        <f t="shared" si="23"/>
        <v>100.03798556294413</v>
      </c>
      <c r="I161" s="10">
        <f t="shared" si="25"/>
        <v>364.61999999999534</v>
      </c>
      <c r="J161" s="10">
        <f t="shared" si="22"/>
        <v>364.61999999999534</v>
      </c>
      <c r="K161" s="64"/>
      <c r="L161" s="65">
        <f t="shared" si="27"/>
        <v>0</v>
      </c>
      <c r="M161" s="69">
        <f t="shared" si="28"/>
        <v>0</v>
      </c>
    </row>
    <row r="162" spans="1:13" s="14" customFormat="1" ht="16.5" customHeight="1" hidden="1">
      <c r="A162" s="46" t="s">
        <v>126</v>
      </c>
      <c r="B162" s="22" t="s">
        <v>127</v>
      </c>
      <c r="C162" s="12"/>
      <c r="D162" s="12"/>
      <c r="E162" s="12"/>
      <c r="F162" s="12"/>
      <c r="G162" s="9">
        <f t="shared" si="24"/>
        <v>0</v>
      </c>
      <c r="H162" s="9">
        <f t="shared" si="23"/>
        <v>0</v>
      </c>
      <c r="I162" s="10">
        <f t="shared" si="25"/>
        <v>0</v>
      </c>
      <c r="J162" s="10">
        <f t="shared" si="22"/>
        <v>0</v>
      </c>
      <c r="K162" s="64"/>
      <c r="L162" s="65">
        <f t="shared" si="27"/>
        <v>0</v>
      </c>
      <c r="M162" s="69">
        <f t="shared" si="28"/>
        <v>0</v>
      </c>
    </row>
    <row r="163" spans="1:13" s="14" customFormat="1" ht="60" customHeight="1">
      <c r="A163" s="46" t="s">
        <v>126</v>
      </c>
      <c r="B163" s="22" t="s">
        <v>127</v>
      </c>
      <c r="C163" s="12"/>
      <c r="D163" s="12">
        <v>959891</v>
      </c>
      <c r="E163" s="12">
        <v>959891</v>
      </c>
      <c r="F163" s="12">
        <v>960255.62</v>
      </c>
      <c r="G163" s="9">
        <f t="shared" si="24"/>
        <v>100.03798556294413</v>
      </c>
      <c r="H163" s="9">
        <f t="shared" si="23"/>
        <v>100.03798556294413</v>
      </c>
      <c r="I163" s="10">
        <f t="shared" si="25"/>
        <v>364.61999999999534</v>
      </c>
      <c r="J163" s="10">
        <f t="shared" si="22"/>
        <v>364.61999999999534</v>
      </c>
      <c r="K163" s="64"/>
      <c r="L163" s="65">
        <f t="shared" si="27"/>
        <v>0</v>
      </c>
      <c r="M163" s="69">
        <f t="shared" si="28"/>
        <v>0</v>
      </c>
    </row>
    <row r="164" spans="1:13" s="14" customFormat="1" ht="19.5" customHeight="1">
      <c r="A164" s="45" t="s">
        <v>68</v>
      </c>
      <c r="B164" s="21" t="s">
        <v>7</v>
      </c>
      <c r="C164" s="12">
        <f>C170+C172+C174+C175</f>
        <v>159700</v>
      </c>
      <c r="D164" s="12">
        <f>D170+D172+D174+D175</f>
        <v>7829061</v>
      </c>
      <c r="E164" s="12">
        <f>E170+E172+E174+E175</f>
        <v>7829061</v>
      </c>
      <c r="F164" s="12">
        <f>F170+F172+F174+F175</f>
        <v>7812510</v>
      </c>
      <c r="G164" s="9">
        <f t="shared" si="24"/>
        <v>99.78859533729523</v>
      </c>
      <c r="H164" s="9">
        <f t="shared" si="23"/>
        <v>99.78859533729523</v>
      </c>
      <c r="I164" s="10">
        <f t="shared" si="25"/>
        <v>-16551</v>
      </c>
      <c r="J164" s="10">
        <f aca="true" t="shared" si="29" ref="J164:J203">F164-D164</f>
        <v>-16551</v>
      </c>
      <c r="K164" s="64"/>
      <c r="L164" s="65">
        <f t="shared" si="27"/>
        <v>0</v>
      </c>
      <c r="M164" s="69">
        <f t="shared" si="28"/>
        <v>0</v>
      </c>
    </row>
    <row r="165" spans="1:13" s="14" customFormat="1" ht="12" customHeight="1" hidden="1">
      <c r="A165" s="46" t="s">
        <v>69</v>
      </c>
      <c r="B165" s="47" t="s">
        <v>65</v>
      </c>
      <c r="C165" s="12"/>
      <c r="D165" s="12">
        <v>0</v>
      </c>
      <c r="E165" s="12">
        <v>0</v>
      </c>
      <c r="F165" s="12"/>
      <c r="G165" s="9">
        <f t="shared" si="24"/>
        <v>0</v>
      </c>
      <c r="H165" s="9">
        <f t="shared" si="23"/>
        <v>0</v>
      </c>
      <c r="I165" s="10">
        <f t="shared" si="25"/>
        <v>0</v>
      </c>
      <c r="J165" s="10">
        <f t="shared" si="29"/>
        <v>0</v>
      </c>
      <c r="K165" s="64"/>
      <c r="L165" s="65">
        <f t="shared" si="27"/>
        <v>0</v>
      </c>
      <c r="M165" s="69">
        <f t="shared" si="28"/>
        <v>0</v>
      </c>
    </row>
    <row r="166" spans="1:13" s="14" customFormat="1" ht="13.5" customHeight="1" hidden="1">
      <c r="A166" s="46" t="s">
        <v>25</v>
      </c>
      <c r="B166" s="50" t="s">
        <v>26</v>
      </c>
      <c r="C166" s="12"/>
      <c r="D166" s="12">
        <v>0</v>
      </c>
      <c r="E166" s="12">
        <v>0</v>
      </c>
      <c r="F166" s="12"/>
      <c r="G166" s="9">
        <f t="shared" si="24"/>
        <v>0</v>
      </c>
      <c r="H166" s="9">
        <f t="shared" si="23"/>
        <v>0</v>
      </c>
      <c r="I166" s="10">
        <f t="shared" si="25"/>
        <v>0</v>
      </c>
      <c r="J166" s="10">
        <f t="shared" si="29"/>
        <v>0</v>
      </c>
      <c r="K166" s="64"/>
      <c r="L166" s="65">
        <f t="shared" si="27"/>
        <v>0</v>
      </c>
      <c r="M166" s="69">
        <f t="shared" si="28"/>
        <v>0</v>
      </c>
    </row>
    <row r="167" spans="1:13" s="14" customFormat="1" ht="9.75" customHeight="1" hidden="1">
      <c r="A167" s="46" t="s">
        <v>21</v>
      </c>
      <c r="B167" s="51" t="s">
        <v>22</v>
      </c>
      <c r="C167" s="12"/>
      <c r="D167" s="12"/>
      <c r="E167" s="12"/>
      <c r="F167" s="12"/>
      <c r="G167" s="9">
        <f t="shared" si="24"/>
        <v>0</v>
      </c>
      <c r="H167" s="9">
        <f t="shared" si="23"/>
        <v>0</v>
      </c>
      <c r="I167" s="10">
        <f t="shared" si="25"/>
        <v>0</v>
      </c>
      <c r="J167" s="10">
        <f t="shared" si="29"/>
        <v>0</v>
      </c>
      <c r="K167" s="64"/>
      <c r="L167" s="65">
        <f t="shared" si="27"/>
        <v>0</v>
      </c>
      <c r="M167" s="69">
        <f t="shared" si="28"/>
        <v>0</v>
      </c>
    </row>
    <row r="168" spans="1:13" s="14" customFormat="1" ht="11.25" customHeight="1" hidden="1">
      <c r="A168" s="46"/>
      <c r="B168" s="52"/>
      <c r="C168" s="12"/>
      <c r="D168" s="12"/>
      <c r="E168" s="12"/>
      <c r="F168" s="12"/>
      <c r="G168" s="9">
        <f t="shared" si="24"/>
        <v>0</v>
      </c>
      <c r="H168" s="9">
        <f t="shared" si="23"/>
        <v>0</v>
      </c>
      <c r="I168" s="10">
        <f t="shared" si="25"/>
        <v>0</v>
      </c>
      <c r="J168" s="10">
        <f t="shared" si="29"/>
        <v>0</v>
      </c>
      <c r="K168" s="64"/>
      <c r="L168" s="65">
        <f t="shared" si="27"/>
        <v>0</v>
      </c>
      <c r="M168" s="69">
        <f t="shared" si="28"/>
        <v>0</v>
      </c>
    </row>
    <row r="169" spans="1:13" s="14" customFormat="1" ht="12" customHeight="1" hidden="1">
      <c r="A169" s="11">
        <v>180409</v>
      </c>
      <c r="B169" s="52" t="s">
        <v>29</v>
      </c>
      <c r="C169" s="12"/>
      <c r="D169" s="12"/>
      <c r="E169" s="12"/>
      <c r="F169" s="12"/>
      <c r="G169" s="9">
        <f t="shared" si="24"/>
        <v>0</v>
      </c>
      <c r="H169" s="9">
        <f t="shared" si="23"/>
        <v>0</v>
      </c>
      <c r="I169" s="10">
        <f t="shared" si="25"/>
        <v>0</v>
      </c>
      <c r="J169" s="10">
        <f t="shared" si="29"/>
        <v>0</v>
      </c>
      <c r="K169" s="64"/>
      <c r="L169" s="65">
        <f t="shared" si="27"/>
        <v>0</v>
      </c>
      <c r="M169" s="69">
        <f t="shared" si="28"/>
        <v>0</v>
      </c>
    </row>
    <row r="170" spans="1:13" s="14" customFormat="1" ht="29.25" customHeight="1">
      <c r="A170" s="46" t="s">
        <v>128</v>
      </c>
      <c r="B170" s="24" t="s">
        <v>129</v>
      </c>
      <c r="C170" s="12">
        <v>45000</v>
      </c>
      <c r="D170" s="12">
        <v>125445</v>
      </c>
      <c r="E170" s="12">
        <v>125445</v>
      </c>
      <c r="F170" s="12">
        <v>148232.29</v>
      </c>
      <c r="G170" s="9">
        <f t="shared" si="24"/>
        <v>118.16516401610268</v>
      </c>
      <c r="H170" s="9">
        <f t="shared" si="23"/>
        <v>118.16516401610268</v>
      </c>
      <c r="I170" s="10">
        <f t="shared" si="25"/>
        <v>22787.290000000008</v>
      </c>
      <c r="J170" s="10">
        <f t="shared" si="29"/>
        <v>22787.290000000008</v>
      </c>
      <c r="K170" s="64"/>
      <c r="L170" s="65">
        <f t="shared" si="27"/>
        <v>0</v>
      </c>
      <c r="M170" s="69">
        <f t="shared" si="28"/>
        <v>0</v>
      </c>
    </row>
    <row r="171" spans="1:13" s="14" customFormat="1" ht="31.5" customHeight="1" hidden="1">
      <c r="A171" s="11"/>
      <c r="B171" s="47"/>
      <c r="C171" s="12"/>
      <c r="D171" s="12"/>
      <c r="E171" s="12"/>
      <c r="F171" s="12"/>
      <c r="G171" s="9">
        <f t="shared" si="24"/>
        <v>0</v>
      </c>
      <c r="H171" s="9">
        <f t="shared" si="23"/>
        <v>0</v>
      </c>
      <c r="I171" s="10">
        <f t="shared" si="25"/>
        <v>0</v>
      </c>
      <c r="J171" s="10">
        <f t="shared" si="29"/>
        <v>0</v>
      </c>
      <c r="K171" s="64"/>
      <c r="L171" s="65">
        <f t="shared" si="27"/>
        <v>0</v>
      </c>
      <c r="M171" s="69">
        <f t="shared" si="28"/>
        <v>0</v>
      </c>
    </row>
    <row r="172" spans="1:13" s="14" customFormat="1" ht="69.75" customHeight="1">
      <c r="A172" s="46" t="s">
        <v>69</v>
      </c>
      <c r="B172" s="47" t="s">
        <v>65</v>
      </c>
      <c r="C172" s="12">
        <v>104700</v>
      </c>
      <c r="D172" s="12">
        <v>5732367</v>
      </c>
      <c r="E172" s="12">
        <v>5732367</v>
      </c>
      <c r="F172" s="12">
        <v>5696686.19</v>
      </c>
      <c r="G172" s="9">
        <f t="shared" si="24"/>
        <v>99.37755537982828</v>
      </c>
      <c r="H172" s="9">
        <f t="shared" si="23"/>
        <v>99.37755537982828</v>
      </c>
      <c r="I172" s="10">
        <f t="shared" si="25"/>
        <v>-35680.80999999959</v>
      </c>
      <c r="J172" s="10">
        <f t="shared" si="29"/>
        <v>-35680.80999999959</v>
      </c>
      <c r="K172" s="64"/>
      <c r="L172" s="65">
        <f t="shared" si="27"/>
        <v>0</v>
      </c>
      <c r="M172" s="69">
        <f t="shared" si="28"/>
        <v>0</v>
      </c>
    </row>
    <row r="173" spans="1:13" s="14" customFormat="1" ht="31.5" customHeight="1" hidden="1">
      <c r="A173" s="11">
        <v>70805</v>
      </c>
      <c r="B173" s="47" t="s">
        <v>46</v>
      </c>
      <c r="C173" s="12"/>
      <c r="D173" s="12"/>
      <c r="E173" s="12"/>
      <c r="F173" s="12"/>
      <c r="G173" s="9">
        <f t="shared" si="24"/>
        <v>0</v>
      </c>
      <c r="H173" s="9">
        <f t="shared" si="23"/>
        <v>0</v>
      </c>
      <c r="I173" s="10">
        <f t="shared" si="25"/>
        <v>0</v>
      </c>
      <c r="J173" s="10">
        <f t="shared" si="29"/>
        <v>0</v>
      </c>
      <c r="K173" s="64"/>
      <c r="L173" s="65">
        <f t="shared" si="27"/>
        <v>0</v>
      </c>
      <c r="M173" s="69">
        <f t="shared" si="28"/>
        <v>0</v>
      </c>
    </row>
    <row r="174" spans="1:13" s="14" customFormat="1" ht="58.5" customHeight="1">
      <c r="A174" s="11">
        <v>1100</v>
      </c>
      <c r="B174" s="47" t="s">
        <v>131</v>
      </c>
      <c r="C174" s="12">
        <v>10000</v>
      </c>
      <c r="D174" s="12">
        <v>10000</v>
      </c>
      <c r="E174" s="12">
        <v>10000</v>
      </c>
      <c r="F174" s="12">
        <v>6542.52</v>
      </c>
      <c r="G174" s="9">
        <f t="shared" si="24"/>
        <v>65.4252</v>
      </c>
      <c r="H174" s="9">
        <f t="shared" si="23"/>
        <v>65.4252</v>
      </c>
      <c r="I174" s="10">
        <f t="shared" si="25"/>
        <v>-3457.4799999999996</v>
      </c>
      <c r="J174" s="10">
        <f t="shared" si="29"/>
        <v>-3457.4799999999996</v>
      </c>
      <c r="K174" s="64"/>
      <c r="L174" s="65">
        <f t="shared" si="27"/>
        <v>0</v>
      </c>
      <c r="M174" s="69">
        <f t="shared" si="28"/>
        <v>0</v>
      </c>
    </row>
    <row r="175" spans="1:13" s="14" customFormat="1" ht="24" customHeight="1">
      <c r="A175" s="11">
        <v>1162</v>
      </c>
      <c r="B175" s="47" t="s">
        <v>137</v>
      </c>
      <c r="C175" s="12"/>
      <c r="D175" s="12">
        <v>1961249</v>
      </c>
      <c r="E175" s="12">
        <v>1961249</v>
      </c>
      <c r="F175" s="12">
        <v>1961049</v>
      </c>
      <c r="G175" s="9">
        <f t="shared" si="24"/>
        <v>99.98980241672525</v>
      </c>
      <c r="H175" s="9">
        <f t="shared" si="23"/>
        <v>99.98980241672525</v>
      </c>
      <c r="I175" s="10">
        <f t="shared" si="25"/>
        <v>-200</v>
      </c>
      <c r="J175" s="10">
        <f t="shared" si="29"/>
        <v>-200</v>
      </c>
      <c r="K175" s="64"/>
      <c r="L175" s="65">
        <f t="shared" si="27"/>
        <v>0</v>
      </c>
      <c r="M175" s="69">
        <f t="shared" si="28"/>
        <v>0</v>
      </c>
    </row>
    <row r="176" spans="1:13" s="14" customFormat="1" ht="20.25" customHeight="1">
      <c r="A176" s="45" t="s">
        <v>71</v>
      </c>
      <c r="B176" s="21" t="s">
        <v>8</v>
      </c>
      <c r="C176" s="12">
        <f>C177+C178</f>
        <v>82000</v>
      </c>
      <c r="D176" s="12">
        <f>D177+D178</f>
        <v>328820</v>
      </c>
      <c r="E176" s="12">
        <f>E177+E178</f>
        <v>328820</v>
      </c>
      <c r="F176" s="12">
        <f>F177+F178</f>
        <v>372779.62</v>
      </c>
      <c r="G176" s="9">
        <f t="shared" si="24"/>
        <v>113.36890091843563</v>
      </c>
      <c r="H176" s="9">
        <f t="shared" si="23"/>
        <v>113.36890091843563</v>
      </c>
      <c r="I176" s="10">
        <f t="shared" si="25"/>
        <v>43959.619999999995</v>
      </c>
      <c r="J176" s="10">
        <f t="shared" si="29"/>
        <v>43959.619999999995</v>
      </c>
      <c r="K176" s="64"/>
      <c r="L176" s="65">
        <f t="shared" si="27"/>
        <v>0</v>
      </c>
      <c r="M176" s="69">
        <f t="shared" si="28"/>
        <v>0</v>
      </c>
    </row>
    <row r="177" spans="1:13" s="14" customFormat="1" ht="20.25" customHeight="1">
      <c r="A177" s="46" t="s">
        <v>72</v>
      </c>
      <c r="B177" s="22" t="s">
        <v>73</v>
      </c>
      <c r="C177" s="12">
        <v>52000</v>
      </c>
      <c r="D177" s="12">
        <v>52000</v>
      </c>
      <c r="E177" s="12">
        <v>52000</v>
      </c>
      <c r="F177" s="12">
        <v>85534.38</v>
      </c>
      <c r="G177" s="9">
        <f t="shared" si="24"/>
        <v>164.48919230769232</v>
      </c>
      <c r="H177" s="9">
        <f t="shared" si="23"/>
        <v>164.48919230769232</v>
      </c>
      <c r="I177" s="10">
        <f t="shared" si="25"/>
        <v>33534.380000000005</v>
      </c>
      <c r="J177" s="10">
        <f t="shared" si="29"/>
        <v>33534.380000000005</v>
      </c>
      <c r="K177" s="64"/>
      <c r="L177" s="65">
        <f t="shared" si="27"/>
        <v>0</v>
      </c>
      <c r="M177" s="69">
        <f t="shared" si="28"/>
        <v>0</v>
      </c>
    </row>
    <row r="178" spans="1:13" s="14" customFormat="1" ht="42.75" customHeight="1">
      <c r="A178" s="46" t="s">
        <v>138</v>
      </c>
      <c r="B178" s="22" t="s">
        <v>139</v>
      </c>
      <c r="C178" s="12">
        <v>30000</v>
      </c>
      <c r="D178" s="12">
        <v>276820</v>
      </c>
      <c r="E178" s="12">
        <v>276820</v>
      </c>
      <c r="F178" s="12">
        <v>287245.24</v>
      </c>
      <c r="G178" s="9">
        <f t="shared" si="24"/>
        <v>103.76607181562026</v>
      </c>
      <c r="H178" s="9">
        <f t="shared" si="23"/>
        <v>103.76607181562026</v>
      </c>
      <c r="I178" s="10">
        <f t="shared" si="25"/>
        <v>10425.23999999999</v>
      </c>
      <c r="J178" s="10">
        <f t="shared" si="29"/>
        <v>10425.23999999999</v>
      </c>
      <c r="K178" s="64"/>
      <c r="L178" s="65">
        <f t="shared" si="27"/>
        <v>0</v>
      </c>
      <c r="M178" s="69">
        <f t="shared" si="28"/>
        <v>0</v>
      </c>
    </row>
    <row r="179" spans="1:13" s="14" customFormat="1" ht="24" customHeight="1">
      <c r="A179" s="45" t="s">
        <v>74</v>
      </c>
      <c r="B179" s="21" t="s">
        <v>9</v>
      </c>
      <c r="C179" s="12">
        <f>C180</f>
        <v>0</v>
      </c>
      <c r="D179" s="12">
        <f>D180</f>
        <v>0</v>
      </c>
      <c r="E179" s="12">
        <f>E180</f>
        <v>0</v>
      </c>
      <c r="F179" s="12">
        <f>F180</f>
        <v>119526.56</v>
      </c>
      <c r="G179" s="9">
        <f t="shared" si="24"/>
        <v>0</v>
      </c>
      <c r="H179" s="9">
        <f t="shared" si="23"/>
        <v>0</v>
      </c>
      <c r="I179" s="10">
        <f t="shared" si="25"/>
        <v>119526.56</v>
      </c>
      <c r="J179" s="10">
        <f t="shared" si="29"/>
        <v>119526.56</v>
      </c>
      <c r="K179" s="64"/>
      <c r="L179" s="65">
        <f t="shared" si="27"/>
        <v>0</v>
      </c>
      <c r="M179" s="69">
        <f t="shared" si="28"/>
        <v>0</v>
      </c>
    </row>
    <row r="180" spans="1:13" s="14" customFormat="1" ht="21.75" customHeight="1">
      <c r="A180" s="46" t="s">
        <v>144</v>
      </c>
      <c r="B180" s="22" t="s">
        <v>145</v>
      </c>
      <c r="C180" s="12"/>
      <c r="D180" s="12"/>
      <c r="E180" s="12"/>
      <c r="F180" s="12">
        <v>119526.56</v>
      </c>
      <c r="G180" s="9">
        <f t="shared" si="24"/>
        <v>0</v>
      </c>
      <c r="H180" s="9">
        <f t="shared" si="23"/>
        <v>0</v>
      </c>
      <c r="I180" s="10"/>
      <c r="J180" s="10">
        <f t="shared" si="29"/>
        <v>119526.56</v>
      </c>
      <c r="K180" s="64"/>
      <c r="L180" s="65">
        <f t="shared" si="27"/>
        <v>0</v>
      </c>
      <c r="M180" s="69">
        <f t="shared" si="28"/>
        <v>0</v>
      </c>
    </row>
    <row r="181" spans="1:13" s="14" customFormat="1" ht="21" customHeight="1">
      <c r="A181" s="45" t="s">
        <v>75</v>
      </c>
      <c r="B181" s="21" t="s">
        <v>10</v>
      </c>
      <c r="C181" s="12">
        <f>C182</f>
        <v>0</v>
      </c>
      <c r="D181" s="12">
        <f>D182</f>
        <v>420000</v>
      </c>
      <c r="E181" s="12">
        <f>E182</f>
        <v>420000</v>
      </c>
      <c r="F181" s="12">
        <f>F182</f>
        <v>377983.8</v>
      </c>
      <c r="G181" s="9">
        <f t="shared" si="24"/>
        <v>89.99614285714286</v>
      </c>
      <c r="H181" s="9">
        <f aca="true" t="shared" si="30" ref="H181:H203">IF(D181=0,0,F181/D181%)</f>
        <v>89.99614285714286</v>
      </c>
      <c r="I181" s="10">
        <f t="shared" si="25"/>
        <v>-42016.20000000001</v>
      </c>
      <c r="J181" s="10">
        <f t="shared" si="29"/>
        <v>-42016.20000000001</v>
      </c>
      <c r="K181" s="64"/>
      <c r="L181" s="65">
        <f t="shared" si="27"/>
        <v>0</v>
      </c>
      <c r="M181" s="69">
        <f t="shared" si="28"/>
        <v>0</v>
      </c>
    </row>
    <row r="182" spans="1:13" s="14" customFormat="1" ht="39.75" customHeight="1">
      <c r="A182" s="46" t="s">
        <v>77</v>
      </c>
      <c r="B182" s="22" t="s">
        <v>151</v>
      </c>
      <c r="C182" s="12"/>
      <c r="D182" s="12">
        <v>420000</v>
      </c>
      <c r="E182" s="12">
        <v>420000</v>
      </c>
      <c r="F182" s="12">
        <v>377983.8</v>
      </c>
      <c r="G182" s="9">
        <f t="shared" si="24"/>
        <v>89.99614285714286</v>
      </c>
      <c r="H182" s="9">
        <f t="shared" si="30"/>
        <v>89.99614285714286</v>
      </c>
      <c r="I182" s="10">
        <f t="shared" si="25"/>
        <v>-42016.20000000001</v>
      </c>
      <c r="J182" s="10">
        <f t="shared" si="29"/>
        <v>-42016.20000000001</v>
      </c>
      <c r="K182" s="64"/>
      <c r="L182" s="65">
        <f t="shared" si="27"/>
        <v>0</v>
      </c>
      <c r="M182" s="69">
        <f t="shared" si="28"/>
        <v>0</v>
      </c>
    </row>
    <row r="183" spans="1:13" s="14" customFormat="1" ht="15.75" customHeight="1">
      <c r="A183" s="45" t="s">
        <v>156</v>
      </c>
      <c r="B183" s="25" t="s">
        <v>157</v>
      </c>
      <c r="C183" s="12">
        <f>C184+C185</f>
        <v>0</v>
      </c>
      <c r="D183" s="12">
        <f>D184+D185</f>
        <v>2258399</v>
      </c>
      <c r="E183" s="12">
        <f>E184+E185</f>
        <v>2258399</v>
      </c>
      <c r="F183" s="12">
        <f>F184+F185</f>
        <v>1996060.56</v>
      </c>
      <c r="G183" s="9">
        <f t="shared" si="24"/>
        <v>88.3838754799307</v>
      </c>
      <c r="H183" s="9">
        <f t="shared" si="30"/>
        <v>88.3838754799307</v>
      </c>
      <c r="I183" s="10">
        <f t="shared" si="25"/>
        <v>-262338.43999999994</v>
      </c>
      <c r="J183" s="10">
        <f t="shared" si="29"/>
        <v>-262338.43999999994</v>
      </c>
      <c r="K183" s="64"/>
      <c r="L183" s="65">
        <f t="shared" si="27"/>
        <v>0</v>
      </c>
      <c r="M183" s="69">
        <f t="shared" si="28"/>
        <v>0</v>
      </c>
    </row>
    <row r="184" spans="1:13" s="14" customFormat="1" ht="30.75" customHeight="1">
      <c r="A184" s="46" t="s">
        <v>159</v>
      </c>
      <c r="B184" s="31" t="s">
        <v>162</v>
      </c>
      <c r="C184" s="12"/>
      <c r="D184" s="12">
        <v>1658399</v>
      </c>
      <c r="E184" s="12">
        <v>1658399</v>
      </c>
      <c r="F184" s="12">
        <v>1597526.56</v>
      </c>
      <c r="G184" s="9">
        <f t="shared" si="24"/>
        <v>96.32944544708481</v>
      </c>
      <c r="H184" s="9">
        <f t="shared" si="30"/>
        <v>96.32944544708481</v>
      </c>
      <c r="I184" s="10">
        <f t="shared" si="25"/>
        <v>-60872.439999999944</v>
      </c>
      <c r="J184" s="10">
        <f t="shared" si="29"/>
        <v>-60872.439999999944</v>
      </c>
      <c r="K184" s="64"/>
      <c r="L184" s="65">
        <f t="shared" si="27"/>
        <v>0</v>
      </c>
      <c r="M184" s="69">
        <f t="shared" si="28"/>
        <v>0</v>
      </c>
    </row>
    <row r="185" spans="1:13" s="14" customFormat="1" ht="73.5" customHeight="1">
      <c r="A185" s="46" t="s">
        <v>220</v>
      </c>
      <c r="B185" s="22" t="s">
        <v>221</v>
      </c>
      <c r="C185" s="12"/>
      <c r="D185" s="12">
        <v>600000</v>
      </c>
      <c r="E185" s="12">
        <v>600000</v>
      </c>
      <c r="F185" s="12">
        <v>398534</v>
      </c>
      <c r="G185" s="9">
        <f t="shared" si="24"/>
        <v>66.42233333333333</v>
      </c>
      <c r="H185" s="9">
        <f t="shared" si="30"/>
        <v>66.42233333333333</v>
      </c>
      <c r="I185" s="10">
        <f t="shared" si="25"/>
        <v>-201466</v>
      </c>
      <c r="J185" s="10">
        <f t="shared" si="29"/>
        <v>-201466</v>
      </c>
      <c r="K185" s="64"/>
      <c r="L185" s="65">
        <f t="shared" si="27"/>
        <v>0</v>
      </c>
      <c r="M185" s="69">
        <f t="shared" si="28"/>
        <v>0</v>
      </c>
    </row>
    <row r="186" spans="1:13" s="14" customFormat="1" ht="30.75" customHeight="1">
      <c r="A186" s="46" t="s">
        <v>164</v>
      </c>
      <c r="B186" s="32" t="s">
        <v>165</v>
      </c>
      <c r="C186" s="12">
        <f>C192+C196+C199+C188+C195+C189+C187+C191+C197+C198+C190</f>
        <v>10500</v>
      </c>
      <c r="D186" s="12">
        <f>D192+D196+D199+D188+D195+D189+D187+D191+D197+D198+D190</f>
        <v>19860494</v>
      </c>
      <c r="E186" s="12">
        <f>E192+E196+E199+E188+E195+E189+E187+E191+E197+E198+E190</f>
        <v>19860494</v>
      </c>
      <c r="F186" s="12">
        <f>F192+F196+F199+F188+F195+F189+F187+F191+F197+F198+F190</f>
        <v>15051594.98</v>
      </c>
      <c r="G186" s="9">
        <f t="shared" si="24"/>
        <v>75.78660923539968</v>
      </c>
      <c r="H186" s="9">
        <f t="shared" si="30"/>
        <v>75.78660923539968</v>
      </c>
      <c r="I186" s="10">
        <f t="shared" si="25"/>
        <v>-4808899.02</v>
      </c>
      <c r="J186" s="10">
        <f t="shared" si="29"/>
        <v>-4808899.02</v>
      </c>
      <c r="K186" s="64"/>
      <c r="L186" s="65">
        <f t="shared" si="27"/>
        <v>0</v>
      </c>
      <c r="M186" s="69">
        <f t="shared" si="28"/>
        <v>0</v>
      </c>
    </row>
    <row r="187" spans="1:13" s="14" customFormat="1" ht="30.75" customHeight="1">
      <c r="A187" s="46" t="s">
        <v>222</v>
      </c>
      <c r="B187" s="31" t="s">
        <v>223</v>
      </c>
      <c r="C187" s="12"/>
      <c r="D187" s="12">
        <v>7500</v>
      </c>
      <c r="E187" s="12">
        <v>7500</v>
      </c>
      <c r="F187" s="12">
        <v>7500</v>
      </c>
      <c r="G187" s="9">
        <f t="shared" si="24"/>
        <v>100</v>
      </c>
      <c r="H187" s="9">
        <f t="shared" si="30"/>
        <v>100</v>
      </c>
      <c r="I187" s="10">
        <f t="shared" si="25"/>
        <v>0</v>
      </c>
      <c r="J187" s="10">
        <f t="shared" si="29"/>
        <v>0</v>
      </c>
      <c r="K187" s="64"/>
      <c r="L187" s="65">
        <f t="shared" si="27"/>
        <v>0</v>
      </c>
      <c r="M187" s="69">
        <f t="shared" si="28"/>
        <v>0</v>
      </c>
    </row>
    <row r="188" spans="1:13" s="14" customFormat="1" ht="30.75" customHeight="1">
      <c r="A188" s="46" t="s">
        <v>210</v>
      </c>
      <c r="B188" s="31" t="s">
        <v>211</v>
      </c>
      <c r="C188" s="12"/>
      <c r="D188" s="12">
        <v>309189</v>
      </c>
      <c r="E188" s="12">
        <v>309189</v>
      </c>
      <c r="F188" s="12">
        <v>309189</v>
      </c>
      <c r="G188" s="9">
        <f t="shared" si="24"/>
        <v>100</v>
      </c>
      <c r="H188" s="9">
        <f t="shared" si="30"/>
        <v>100</v>
      </c>
      <c r="I188" s="10">
        <f t="shared" si="25"/>
        <v>0</v>
      </c>
      <c r="J188" s="10">
        <f t="shared" si="29"/>
        <v>0</v>
      </c>
      <c r="K188" s="64"/>
      <c r="L188" s="65"/>
      <c r="M188" s="69"/>
    </row>
    <row r="189" spans="1:13" s="14" customFormat="1" ht="42" customHeight="1">
      <c r="A189" s="46" t="s">
        <v>215</v>
      </c>
      <c r="B189" s="22" t="s">
        <v>216</v>
      </c>
      <c r="C189" s="12"/>
      <c r="D189" s="12">
        <v>3017000</v>
      </c>
      <c r="E189" s="12">
        <v>3017000</v>
      </c>
      <c r="F189" s="12">
        <v>3005149</v>
      </c>
      <c r="G189" s="9">
        <f t="shared" si="24"/>
        <v>99.60719257540603</v>
      </c>
      <c r="H189" s="9">
        <f t="shared" si="30"/>
        <v>99.60719257540603</v>
      </c>
      <c r="I189" s="10">
        <f t="shared" si="25"/>
        <v>-11851</v>
      </c>
      <c r="J189" s="10">
        <f t="shared" si="29"/>
        <v>-11851</v>
      </c>
      <c r="K189" s="64"/>
      <c r="L189" s="65"/>
      <c r="M189" s="69"/>
    </row>
    <row r="190" spans="1:13" s="14" customFormat="1" ht="43.5" customHeight="1">
      <c r="A190" s="46" t="s">
        <v>234</v>
      </c>
      <c r="B190" s="22" t="s">
        <v>235</v>
      </c>
      <c r="C190" s="12"/>
      <c r="D190" s="12">
        <v>5985400</v>
      </c>
      <c r="E190" s="12">
        <v>5985400</v>
      </c>
      <c r="F190" s="12">
        <v>5897805.56</v>
      </c>
      <c r="G190" s="9">
        <f t="shared" si="24"/>
        <v>98.53653156012965</v>
      </c>
      <c r="H190" s="9">
        <f t="shared" si="30"/>
        <v>98.53653156012965</v>
      </c>
      <c r="I190" s="10">
        <f t="shared" si="25"/>
        <v>-87594.44000000041</v>
      </c>
      <c r="J190" s="10">
        <f t="shared" si="29"/>
        <v>-87594.44000000041</v>
      </c>
      <c r="K190" s="64"/>
      <c r="L190" s="65"/>
      <c r="M190" s="69"/>
    </row>
    <row r="191" spans="1:13" s="14" customFormat="1" ht="104.25" customHeight="1">
      <c r="A191" s="46" t="s">
        <v>224</v>
      </c>
      <c r="B191" s="22" t="s">
        <v>225</v>
      </c>
      <c r="C191" s="12"/>
      <c r="D191" s="12">
        <v>6777778</v>
      </c>
      <c r="E191" s="12">
        <v>6777778</v>
      </c>
      <c r="F191" s="12">
        <v>2306562.22</v>
      </c>
      <c r="G191" s="9">
        <f t="shared" si="24"/>
        <v>34.03124475307395</v>
      </c>
      <c r="H191" s="9">
        <f t="shared" si="30"/>
        <v>34.03124475307395</v>
      </c>
      <c r="I191" s="10">
        <f t="shared" si="25"/>
        <v>-4471215.779999999</v>
      </c>
      <c r="J191" s="10">
        <f t="shared" si="29"/>
        <v>-4471215.779999999</v>
      </c>
      <c r="K191" s="64"/>
      <c r="L191" s="65"/>
      <c r="M191" s="69"/>
    </row>
    <row r="192" spans="1:13" s="14" customFormat="1" ht="42.75" customHeight="1">
      <c r="A192" s="46" t="s">
        <v>166</v>
      </c>
      <c r="B192" s="53" t="s">
        <v>170</v>
      </c>
      <c r="C192" s="12"/>
      <c r="D192" s="12">
        <v>1311319</v>
      </c>
      <c r="E192" s="12">
        <v>1311319</v>
      </c>
      <c r="F192" s="12">
        <v>1311319</v>
      </c>
      <c r="G192" s="9">
        <f t="shared" si="24"/>
        <v>100</v>
      </c>
      <c r="H192" s="9">
        <f t="shared" si="30"/>
        <v>100</v>
      </c>
      <c r="I192" s="10">
        <f t="shared" si="25"/>
        <v>0</v>
      </c>
      <c r="J192" s="10">
        <f t="shared" si="29"/>
        <v>0</v>
      </c>
      <c r="K192" s="64"/>
      <c r="L192" s="65">
        <f t="shared" si="27"/>
        <v>0</v>
      </c>
      <c r="M192" s="69">
        <f t="shared" si="28"/>
        <v>0</v>
      </c>
    </row>
    <row r="193" spans="1:13" s="14" customFormat="1" ht="46.5" customHeight="1" hidden="1">
      <c r="A193" s="46" t="s">
        <v>55</v>
      </c>
      <c r="B193" s="24" t="s">
        <v>53</v>
      </c>
      <c r="C193" s="12"/>
      <c r="D193" s="12"/>
      <c r="E193" s="12"/>
      <c r="F193" s="12"/>
      <c r="G193" s="9">
        <f t="shared" si="24"/>
        <v>0</v>
      </c>
      <c r="H193" s="9">
        <f t="shared" si="30"/>
        <v>0</v>
      </c>
      <c r="I193" s="10">
        <f t="shared" si="25"/>
        <v>0</v>
      </c>
      <c r="J193" s="10">
        <f t="shared" si="29"/>
        <v>0</v>
      </c>
      <c r="K193" s="64"/>
      <c r="L193" s="65">
        <f t="shared" si="27"/>
        <v>0</v>
      </c>
      <c r="M193" s="69">
        <f t="shared" si="28"/>
        <v>0</v>
      </c>
    </row>
    <row r="194" spans="1:13" s="14" customFormat="1" ht="30.75" customHeight="1" hidden="1">
      <c r="A194" s="46" t="s">
        <v>27</v>
      </c>
      <c r="B194" s="24" t="s">
        <v>24</v>
      </c>
      <c r="C194" s="12"/>
      <c r="D194" s="12"/>
      <c r="E194" s="12"/>
      <c r="F194" s="12"/>
      <c r="G194" s="9">
        <f t="shared" si="24"/>
        <v>0</v>
      </c>
      <c r="H194" s="9">
        <f t="shared" si="30"/>
        <v>0</v>
      </c>
      <c r="I194" s="10">
        <f t="shared" si="25"/>
        <v>0</v>
      </c>
      <c r="J194" s="10">
        <f t="shared" si="29"/>
        <v>0</v>
      </c>
      <c r="K194" s="64"/>
      <c r="L194" s="65">
        <f t="shared" si="27"/>
        <v>0</v>
      </c>
      <c r="M194" s="69">
        <f t="shared" si="28"/>
        <v>0</v>
      </c>
    </row>
    <row r="195" spans="1:13" s="14" customFormat="1" ht="30.75" customHeight="1">
      <c r="A195" s="46" t="s">
        <v>167</v>
      </c>
      <c r="B195" s="24" t="s">
        <v>171</v>
      </c>
      <c r="C195" s="12"/>
      <c r="D195" s="12">
        <v>182655</v>
      </c>
      <c r="E195" s="12">
        <v>182655</v>
      </c>
      <c r="F195" s="12">
        <v>179454.05</v>
      </c>
      <c r="G195" s="9">
        <f t="shared" si="24"/>
        <v>98.24754318250253</v>
      </c>
      <c r="H195" s="9">
        <f t="shared" si="30"/>
        <v>98.24754318250253</v>
      </c>
      <c r="I195" s="10">
        <f t="shared" si="25"/>
        <v>-3200.9500000000116</v>
      </c>
      <c r="J195" s="10">
        <f t="shared" si="29"/>
        <v>-3200.9500000000116</v>
      </c>
      <c r="K195" s="64"/>
      <c r="L195" s="65"/>
      <c r="M195" s="69"/>
    </row>
    <row r="196" spans="1:13" s="14" customFormat="1" ht="30.75" customHeight="1">
      <c r="A196" s="46" t="s">
        <v>168</v>
      </c>
      <c r="B196" s="22" t="s">
        <v>172</v>
      </c>
      <c r="C196" s="12"/>
      <c r="D196" s="12">
        <v>1027654</v>
      </c>
      <c r="E196" s="12">
        <v>1027654</v>
      </c>
      <c r="F196" s="12">
        <v>1027605.15</v>
      </c>
      <c r="G196" s="9">
        <f t="shared" si="24"/>
        <v>99.99524645454598</v>
      </c>
      <c r="H196" s="9">
        <f t="shared" si="30"/>
        <v>99.99524645454598</v>
      </c>
      <c r="I196" s="10">
        <f t="shared" si="25"/>
        <v>-48.84999999997672</v>
      </c>
      <c r="J196" s="10">
        <f t="shared" si="29"/>
        <v>-48.84999999997672</v>
      </c>
      <c r="K196" s="64"/>
      <c r="L196" s="65">
        <f t="shared" si="27"/>
        <v>0</v>
      </c>
      <c r="M196" s="69">
        <f t="shared" si="28"/>
        <v>0</v>
      </c>
    </row>
    <row r="197" spans="1:13" s="14" customFormat="1" ht="40.5" customHeight="1">
      <c r="A197" s="46" t="s">
        <v>226</v>
      </c>
      <c r="B197" s="22" t="s">
        <v>228</v>
      </c>
      <c r="C197" s="12"/>
      <c r="D197" s="12">
        <v>17000</v>
      </c>
      <c r="E197" s="12">
        <v>17000</v>
      </c>
      <c r="F197" s="12">
        <v>15332.4</v>
      </c>
      <c r="G197" s="9">
        <f t="shared" si="24"/>
        <v>90.19058823529411</v>
      </c>
      <c r="H197" s="9">
        <f t="shared" si="30"/>
        <v>90.19058823529411</v>
      </c>
      <c r="I197" s="10">
        <f t="shared" si="25"/>
        <v>-1667.6000000000004</v>
      </c>
      <c r="J197" s="10">
        <f t="shared" si="29"/>
        <v>-1667.6000000000004</v>
      </c>
      <c r="K197" s="64"/>
      <c r="L197" s="65">
        <f t="shared" si="27"/>
        <v>0</v>
      </c>
      <c r="M197" s="69">
        <f t="shared" si="28"/>
        <v>0</v>
      </c>
    </row>
    <row r="198" spans="1:13" s="14" customFormat="1" ht="87" customHeight="1">
      <c r="A198" s="46" t="s">
        <v>227</v>
      </c>
      <c r="B198" s="22" t="s">
        <v>229</v>
      </c>
      <c r="C198" s="12"/>
      <c r="D198" s="12">
        <v>1214499</v>
      </c>
      <c r="E198" s="12">
        <v>1214499</v>
      </c>
      <c r="F198" s="12">
        <v>991678.6</v>
      </c>
      <c r="G198" s="9">
        <f t="shared" si="24"/>
        <v>81.6533072485033</v>
      </c>
      <c r="H198" s="9">
        <f t="shared" si="30"/>
        <v>81.6533072485033</v>
      </c>
      <c r="I198" s="10">
        <f t="shared" si="25"/>
        <v>-222820.40000000002</v>
      </c>
      <c r="J198" s="10">
        <f t="shared" si="29"/>
        <v>-222820.40000000002</v>
      </c>
      <c r="K198" s="64"/>
      <c r="L198" s="65">
        <f t="shared" si="27"/>
        <v>0</v>
      </c>
      <c r="M198" s="69">
        <f t="shared" si="28"/>
        <v>0</v>
      </c>
    </row>
    <row r="199" spans="1:13" s="14" customFormat="1" ht="97.5" customHeight="1">
      <c r="A199" s="46" t="s">
        <v>169</v>
      </c>
      <c r="B199" s="22" t="s">
        <v>173</v>
      </c>
      <c r="C199" s="12">
        <v>10500</v>
      </c>
      <c r="D199" s="12">
        <v>10500</v>
      </c>
      <c r="E199" s="12">
        <v>10500</v>
      </c>
      <c r="F199" s="12"/>
      <c r="G199" s="9">
        <f t="shared" si="24"/>
        <v>0</v>
      </c>
      <c r="H199" s="9">
        <f t="shared" si="30"/>
        <v>0</v>
      </c>
      <c r="I199" s="10">
        <f t="shared" si="25"/>
        <v>-10500</v>
      </c>
      <c r="J199" s="10">
        <f t="shared" si="29"/>
        <v>-10500</v>
      </c>
      <c r="K199" s="64"/>
      <c r="L199" s="65">
        <f t="shared" si="27"/>
        <v>0</v>
      </c>
      <c r="M199" s="69">
        <f t="shared" si="28"/>
        <v>0</v>
      </c>
    </row>
    <row r="200" spans="1:13" s="14" customFormat="1" ht="26.25" customHeight="1">
      <c r="A200" s="46" t="s">
        <v>178</v>
      </c>
      <c r="B200" s="22" t="s">
        <v>179</v>
      </c>
      <c r="C200" s="12">
        <v>44800</v>
      </c>
      <c r="D200" s="12">
        <v>44800</v>
      </c>
      <c r="E200" s="12">
        <v>44800</v>
      </c>
      <c r="F200" s="12"/>
      <c r="G200" s="9"/>
      <c r="H200" s="9">
        <f t="shared" si="30"/>
        <v>0</v>
      </c>
      <c r="I200" s="10"/>
      <c r="J200" s="10">
        <f t="shared" si="29"/>
        <v>-44800</v>
      </c>
      <c r="K200" s="64"/>
      <c r="L200" s="65">
        <f t="shared" si="27"/>
        <v>0</v>
      </c>
      <c r="M200" s="69">
        <f t="shared" si="28"/>
        <v>0</v>
      </c>
    </row>
    <row r="201" spans="1:13" s="14" customFormat="1" ht="19.5" customHeight="1">
      <c r="A201" s="46"/>
      <c r="B201" s="17" t="s">
        <v>13</v>
      </c>
      <c r="C201" s="37">
        <f>C161+C164+C176+C181+C183+C186+C200+C179</f>
        <v>297000</v>
      </c>
      <c r="D201" s="37">
        <f>D161+D164+D176+D181+D183+D186+D200+D179</f>
        <v>31701465</v>
      </c>
      <c r="E201" s="37">
        <f>E161+E164+E176+E181+E183+E186+E200+E179</f>
        <v>31701465</v>
      </c>
      <c r="F201" s="37">
        <f>F161+F164+F176+F181+F183+F186+F200+F179</f>
        <v>26690711.139999997</v>
      </c>
      <c r="G201" s="9">
        <f t="shared" si="24"/>
        <v>84.19393595848014</v>
      </c>
      <c r="H201" s="9">
        <f t="shared" si="30"/>
        <v>84.19393595848014</v>
      </c>
      <c r="I201" s="37">
        <f>F201-E201</f>
        <v>-5010753.860000003</v>
      </c>
      <c r="J201" s="37">
        <f t="shared" si="29"/>
        <v>-5010753.860000003</v>
      </c>
      <c r="K201" s="64"/>
      <c r="L201" s="65">
        <f t="shared" si="27"/>
        <v>0</v>
      </c>
      <c r="M201" s="69">
        <f t="shared" si="28"/>
        <v>0</v>
      </c>
    </row>
    <row r="202" spans="1:13" s="14" customFormat="1" ht="19.5" customHeight="1">
      <c r="A202" s="46"/>
      <c r="B202" s="17" t="s">
        <v>188</v>
      </c>
      <c r="C202" s="37"/>
      <c r="D202" s="37"/>
      <c r="E202" s="37"/>
      <c r="F202" s="37"/>
      <c r="G202" s="9"/>
      <c r="H202" s="9"/>
      <c r="I202" s="37"/>
      <c r="J202" s="37"/>
      <c r="K202" s="64"/>
      <c r="L202" s="65">
        <f t="shared" si="27"/>
        <v>0</v>
      </c>
      <c r="M202" s="69">
        <f t="shared" si="28"/>
        <v>0</v>
      </c>
    </row>
    <row r="203" spans="1:13" s="14" customFormat="1" ht="18" customHeight="1">
      <c r="A203" s="46"/>
      <c r="B203" s="17" t="s">
        <v>14</v>
      </c>
      <c r="C203" s="37">
        <f>C157+C201</f>
        <v>61668980</v>
      </c>
      <c r="D203" s="37">
        <f>D157+D201+D202</f>
        <v>94551652</v>
      </c>
      <c r="E203" s="37">
        <f>E157+E201+E202</f>
        <v>94551652</v>
      </c>
      <c r="F203" s="37">
        <f>F157+F201</f>
        <v>84245632.81</v>
      </c>
      <c r="G203" s="9">
        <f t="shared" si="24"/>
        <v>89.10011726712084</v>
      </c>
      <c r="H203" s="9">
        <f t="shared" si="30"/>
        <v>89.10011726712084</v>
      </c>
      <c r="I203" s="37">
        <f>F203-E203</f>
        <v>-10306019.189999998</v>
      </c>
      <c r="J203" s="37">
        <f t="shared" si="29"/>
        <v>-10306019.189999998</v>
      </c>
      <c r="K203" s="64"/>
      <c r="L203" s="65">
        <f t="shared" si="27"/>
        <v>0</v>
      </c>
      <c r="M203" s="69">
        <f t="shared" si="28"/>
        <v>0</v>
      </c>
    </row>
    <row r="204" spans="1:13" s="14" customFormat="1" ht="18.75" customHeight="1">
      <c r="A204" s="46"/>
      <c r="B204" s="24" t="s">
        <v>15</v>
      </c>
      <c r="C204" s="10">
        <f>C109-C203</f>
        <v>0</v>
      </c>
      <c r="D204" s="10">
        <f>D109-D203</f>
        <v>-2642559</v>
      </c>
      <c r="E204" s="10">
        <f>E109-E203</f>
        <v>-2642559</v>
      </c>
      <c r="F204" s="10"/>
      <c r="G204" s="54">
        <f>F204/E204%</f>
        <v>0</v>
      </c>
      <c r="H204" s="54">
        <f>F204/D204%</f>
        <v>0</v>
      </c>
      <c r="I204" s="37"/>
      <c r="J204" s="37"/>
      <c r="K204" s="61"/>
      <c r="L204" s="64">
        <f>F204-K204</f>
        <v>0</v>
      </c>
      <c r="M204" s="61"/>
    </row>
    <row r="205" spans="1:10" s="14" customFormat="1" ht="15" customHeight="1">
      <c r="A205" s="55"/>
      <c r="B205" s="56"/>
      <c r="C205" s="57"/>
      <c r="D205" s="5"/>
      <c r="E205" s="5"/>
      <c r="F205" s="5"/>
      <c r="G205" s="5"/>
      <c r="H205" s="5"/>
      <c r="I205" s="5"/>
      <c r="J205" s="5"/>
    </row>
    <row r="206" spans="1:10" s="14" customFormat="1" ht="18" hidden="1">
      <c r="A206" s="55"/>
      <c r="B206" s="5"/>
      <c r="C206" s="57"/>
      <c r="D206" s="5"/>
      <c r="E206" s="5"/>
      <c r="F206" s="5" t="s">
        <v>20</v>
      </c>
      <c r="G206" s="5"/>
      <c r="H206" s="5"/>
      <c r="I206" s="5"/>
      <c r="J206" s="5"/>
    </row>
    <row r="207" spans="1:10" s="14" customFormat="1" ht="18" hidden="1">
      <c r="A207" s="55"/>
      <c r="B207" s="5"/>
      <c r="C207" s="57"/>
      <c r="D207" s="5"/>
      <c r="E207" s="5"/>
      <c r="F207" s="5"/>
      <c r="G207" s="5"/>
      <c r="H207" s="5"/>
      <c r="I207" s="5"/>
      <c r="J207" s="5"/>
    </row>
    <row r="208" spans="1:10" s="14" customFormat="1" ht="18">
      <c r="A208" s="55"/>
      <c r="C208" s="57"/>
      <c r="D208" s="5"/>
      <c r="E208" s="5"/>
      <c r="F208" s="5"/>
      <c r="G208" s="5"/>
      <c r="H208" s="5"/>
      <c r="I208" s="5"/>
      <c r="J208" s="5"/>
    </row>
    <row r="209" spans="1:10" s="14" customFormat="1" ht="18">
      <c r="A209" s="55"/>
      <c r="C209" s="57"/>
      <c r="D209" s="5"/>
      <c r="E209" s="5"/>
      <c r="F209" s="5"/>
      <c r="H209" s="5"/>
      <c r="I209" s="5"/>
      <c r="J209" s="5"/>
    </row>
    <row r="210" spans="1:3" s="14" customFormat="1" ht="18">
      <c r="A210" s="58"/>
      <c r="C210" s="59"/>
    </row>
    <row r="211" spans="1:3" s="14" customFormat="1" ht="18">
      <c r="A211" s="58"/>
      <c r="C211" s="59"/>
    </row>
    <row r="212" spans="1:5" s="14" customFormat="1" ht="18">
      <c r="A212" s="58"/>
      <c r="B212" s="5" t="s">
        <v>243</v>
      </c>
      <c r="C212" s="59"/>
      <c r="E212" s="5" t="s">
        <v>244</v>
      </c>
    </row>
    <row r="213" spans="2:3" ht="18">
      <c r="B213" s="5"/>
      <c r="C213" s="8"/>
    </row>
    <row r="214" ht="15">
      <c r="C214" s="8"/>
    </row>
    <row r="215" ht="15">
      <c r="C215" s="8"/>
    </row>
    <row r="216" ht="15">
      <c r="C216" s="8"/>
    </row>
    <row r="217" ht="15">
      <c r="C217" s="8"/>
    </row>
    <row r="218" ht="15">
      <c r="C218" s="8"/>
    </row>
    <row r="219" ht="15">
      <c r="C219" s="8"/>
    </row>
    <row r="220" ht="15">
      <c r="C220" s="8"/>
    </row>
    <row r="221" ht="15">
      <c r="C221" s="8"/>
    </row>
    <row r="222" ht="15">
      <c r="C222" s="8"/>
    </row>
    <row r="223" ht="15">
      <c r="C223" s="8"/>
    </row>
    <row r="224" ht="15">
      <c r="C224" s="8"/>
    </row>
    <row r="225" ht="15">
      <c r="C225" s="8"/>
    </row>
    <row r="226" ht="15">
      <c r="C226" s="8"/>
    </row>
    <row r="227" ht="15">
      <c r="C227" s="8"/>
    </row>
    <row r="228" ht="15">
      <c r="C228" s="8"/>
    </row>
    <row r="229" ht="15">
      <c r="C229" s="8"/>
    </row>
    <row r="230" ht="15">
      <c r="C230" s="8"/>
    </row>
    <row r="231" ht="15">
      <c r="C231" s="8"/>
    </row>
    <row r="232" ht="15">
      <c r="C232" s="8"/>
    </row>
    <row r="233" ht="15">
      <c r="C233" s="8"/>
    </row>
    <row r="234" ht="15">
      <c r="C234" s="8"/>
    </row>
    <row r="235" ht="15">
      <c r="C235" s="8"/>
    </row>
    <row r="236" ht="15">
      <c r="C236" s="8"/>
    </row>
    <row r="237" ht="15">
      <c r="C237" s="8"/>
    </row>
    <row r="238" ht="15">
      <c r="C238" s="8"/>
    </row>
    <row r="239" ht="15">
      <c r="C239" s="8"/>
    </row>
    <row r="240" ht="15">
      <c r="C240" s="8"/>
    </row>
    <row r="241" ht="15">
      <c r="C241" s="8"/>
    </row>
    <row r="242" ht="15">
      <c r="C242" s="8"/>
    </row>
    <row r="243" ht="15">
      <c r="C243" s="8"/>
    </row>
    <row r="244" ht="15">
      <c r="C244" s="8"/>
    </row>
    <row r="245" ht="15">
      <c r="C245" s="8"/>
    </row>
    <row r="246" ht="15">
      <c r="C246" s="8"/>
    </row>
    <row r="247" ht="15">
      <c r="C247" s="8"/>
    </row>
    <row r="248" ht="15">
      <c r="C248" s="8"/>
    </row>
    <row r="249" ht="15">
      <c r="C249" s="8"/>
    </row>
    <row r="250" ht="15">
      <c r="C250" s="8"/>
    </row>
    <row r="251" ht="15">
      <c r="C251" s="8"/>
    </row>
    <row r="252" ht="15">
      <c r="C252" s="8"/>
    </row>
    <row r="253" ht="15">
      <c r="C253" s="8"/>
    </row>
    <row r="254" ht="15">
      <c r="C254" s="8"/>
    </row>
    <row r="255" ht="15">
      <c r="C255" s="8"/>
    </row>
    <row r="256" ht="15">
      <c r="C256" s="8"/>
    </row>
    <row r="257" ht="15">
      <c r="C257" s="8"/>
    </row>
    <row r="258" ht="15">
      <c r="C258" s="8"/>
    </row>
    <row r="259" ht="15">
      <c r="C259" s="8"/>
    </row>
    <row r="260" ht="15">
      <c r="C260" s="8"/>
    </row>
    <row r="261" ht="15">
      <c r="C261" s="8"/>
    </row>
    <row r="262" ht="15">
      <c r="C262" s="8"/>
    </row>
    <row r="263" ht="15">
      <c r="C263" s="8"/>
    </row>
    <row r="264" ht="15">
      <c r="C264" s="8"/>
    </row>
    <row r="265" ht="15">
      <c r="C265" s="8"/>
    </row>
    <row r="266" ht="15">
      <c r="C266" s="8"/>
    </row>
    <row r="267" ht="15">
      <c r="C267" s="8"/>
    </row>
    <row r="268" ht="15">
      <c r="C268" s="8"/>
    </row>
    <row r="269" ht="15">
      <c r="C269" s="8"/>
    </row>
    <row r="270" ht="15">
      <c r="C270" s="8"/>
    </row>
    <row r="271" ht="15">
      <c r="C271" s="8"/>
    </row>
    <row r="272" ht="15">
      <c r="C272" s="8"/>
    </row>
    <row r="273" ht="15">
      <c r="C273" s="8"/>
    </row>
    <row r="274" ht="15">
      <c r="C274" s="8"/>
    </row>
    <row r="275" ht="15">
      <c r="C275" s="8"/>
    </row>
    <row r="276" ht="15">
      <c r="C276" s="8"/>
    </row>
    <row r="277" ht="15">
      <c r="C277" s="8"/>
    </row>
    <row r="278" ht="15">
      <c r="C278" s="8"/>
    </row>
    <row r="279" ht="15">
      <c r="C279" s="8"/>
    </row>
    <row r="280" ht="15">
      <c r="C280" s="8"/>
    </row>
    <row r="281" ht="15">
      <c r="C281" s="8"/>
    </row>
    <row r="282" ht="15">
      <c r="C282" s="8"/>
    </row>
    <row r="283" ht="15">
      <c r="C283" s="8"/>
    </row>
    <row r="284" ht="15">
      <c r="C284" s="8"/>
    </row>
    <row r="285" ht="15">
      <c r="C285" s="8"/>
    </row>
    <row r="286" ht="15">
      <c r="C286" s="8"/>
    </row>
    <row r="287" ht="15">
      <c r="C287" s="8"/>
    </row>
    <row r="288" ht="15">
      <c r="C288" s="8"/>
    </row>
    <row r="289" ht="15">
      <c r="C289" s="8"/>
    </row>
    <row r="290" ht="15">
      <c r="C290" s="8"/>
    </row>
    <row r="291" ht="15">
      <c r="C291" s="8"/>
    </row>
    <row r="292" ht="15">
      <c r="C292" s="8"/>
    </row>
    <row r="293" ht="15">
      <c r="C293" s="8"/>
    </row>
    <row r="294" ht="15">
      <c r="C294" s="8"/>
    </row>
    <row r="295" ht="15">
      <c r="C295" s="8"/>
    </row>
    <row r="296" ht="15">
      <c r="C296" s="8"/>
    </row>
    <row r="297" ht="15">
      <c r="C297" s="8"/>
    </row>
    <row r="298" ht="15">
      <c r="C298" s="8"/>
    </row>
    <row r="299" ht="15">
      <c r="C299" s="8"/>
    </row>
    <row r="300" ht="15">
      <c r="C300" s="8"/>
    </row>
    <row r="301" ht="15">
      <c r="C301" s="8"/>
    </row>
    <row r="302" ht="15">
      <c r="C302" s="8"/>
    </row>
    <row r="303" ht="15">
      <c r="C303" s="8"/>
    </row>
    <row r="304" ht="15">
      <c r="C304" s="8"/>
    </row>
    <row r="305" ht="15">
      <c r="C305" s="8"/>
    </row>
    <row r="306" ht="15">
      <c r="C306" s="8"/>
    </row>
    <row r="307" ht="15">
      <c r="C307" s="8"/>
    </row>
    <row r="308" ht="15">
      <c r="C308" s="8"/>
    </row>
    <row r="309" ht="15">
      <c r="C309" s="8"/>
    </row>
    <row r="310" ht="15">
      <c r="C310" s="8"/>
    </row>
    <row r="311" ht="15">
      <c r="C311" s="8"/>
    </row>
    <row r="312" ht="15">
      <c r="C312" s="8"/>
    </row>
    <row r="313" ht="15">
      <c r="C313" s="8"/>
    </row>
    <row r="314" ht="15">
      <c r="C314" s="8"/>
    </row>
    <row r="315" ht="15">
      <c r="C315" s="8"/>
    </row>
    <row r="316" ht="15">
      <c r="C316" s="8"/>
    </row>
    <row r="317" ht="15">
      <c r="C317" s="8"/>
    </row>
    <row r="318" ht="15">
      <c r="C318" s="8"/>
    </row>
    <row r="319" ht="15">
      <c r="C319" s="8"/>
    </row>
    <row r="320" ht="15">
      <c r="C320" s="8"/>
    </row>
    <row r="321" ht="15">
      <c r="C321" s="8"/>
    </row>
    <row r="322" ht="15">
      <c r="C322" s="8"/>
    </row>
    <row r="323" ht="15">
      <c r="C323" s="8"/>
    </row>
    <row r="324" ht="15">
      <c r="C324" s="8"/>
    </row>
    <row r="325" ht="15">
      <c r="C325" s="8"/>
    </row>
    <row r="326" ht="15">
      <c r="C326" s="8"/>
    </row>
    <row r="327" ht="15">
      <c r="C327" s="8"/>
    </row>
    <row r="328" ht="15">
      <c r="C328" s="8"/>
    </row>
    <row r="329" ht="15">
      <c r="C329" s="8"/>
    </row>
    <row r="330" ht="15">
      <c r="C330" s="8"/>
    </row>
    <row r="331" ht="15">
      <c r="C331" s="8"/>
    </row>
    <row r="332" ht="15">
      <c r="C332" s="8"/>
    </row>
    <row r="333" ht="15">
      <c r="C333" s="8"/>
    </row>
    <row r="334" ht="15">
      <c r="C334" s="8"/>
    </row>
    <row r="335" ht="15">
      <c r="C335" s="8"/>
    </row>
    <row r="336" ht="15">
      <c r="C336" s="8"/>
    </row>
    <row r="337" ht="15">
      <c r="C337" s="8"/>
    </row>
    <row r="338" ht="15">
      <c r="C338" s="8"/>
    </row>
    <row r="339" ht="15">
      <c r="C339" s="8"/>
    </row>
    <row r="340" ht="15">
      <c r="C340" s="8"/>
    </row>
    <row r="341" ht="15">
      <c r="C341" s="8"/>
    </row>
    <row r="342" ht="15">
      <c r="C342" s="8"/>
    </row>
    <row r="343" ht="15">
      <c r="C343" s="8"/>
    </row>
    <row r="344" ht="15">
      <c r="C344" s="8"/>
    </row>
    <row r="345" ht="15">
      <c r="C345" s="8"/>
    </row>
    <row r="346" ht="15">
      <c r="C346" s="8"/>
    </row>
    <row r="347" ht="15">
      <c r="C347" s="8"/>
    </row>
    <row r="348" ht="15">
      <c r="C348" s="8"/>
    </row>
    <row r="349" ht="15">
      <c r="C349" s="8"/>
    </row>
    <row r="350" ht="15">
      <c r="C350" s="8"/>
    </row>
    <row r="351" ht="15">
      <c r="C351" s="8"/>
    </row>
    <row r="352" ht="15">
      <c r="C352" s="8"/>
    </row>
    <row r="353" ht="15">
      <c r="C353" s="8"/>
    </row>
    <row r="354" ht="15">
      <c r="C354" s="8"/>
    </row>
    <row r="355" ht="15">
      <c r="C355" s="8"/>
    </row>
    <row r="356" ht="15">
      <c r="C356" s="8"/>
    </row>
    <row r="357" ht="15">
      <c r="C357" s="8"/>
    </row>
    <row r="358" ht="15">
      <c r="C358" s="8"/>
    </row>
    <row r="359" ht="15">
      <c r="C359" s="8"/>
    </row>
    <row r="360" ht="15">
      <c r="C360" s="8"/>
    </row>
    <row r="361" ht="15">
      <c r="C361" s="8"/>
    </row>
    <row r="362" ht="15">
      <c r="C362" s="8"/>
    </row>
    <row r="363" ht="15">
      <c r="C363" s="8"/>
    </row>
    <row r="364" ht="15">
      <c r="C364" s="8"/>
    </row>
    <row r="365" ht="15">
      <c r="C365" s="8"/>
    </row>
    <row r="366" ht="15">
      <c r="C366" s="8"/>
    </row>
    <row r="367" ht="15">
      <c r="C367" s="8"/>
    </row>
    <row r="368" ht="15">
      <c r="C368" s="8"/>
    </row>
    <row r="369" ht="15">
      <c r="C369" s="8"/>
    </row>
    <row r="370" ht="15">
      <c r="C370" s="8"/>
    </row>
    <row r="371" ht="15">
      <c r="C371" s="8"/>
    </row>
    <row r="372" ht="15">
      <c r="C372" s="8"/>
    </row>
    <row r="373" ht="15">
      <c r="C373" s="8"/>
    </row>
    <row r="374" ht="15">
      <c r="C374" s="8"/>
    </row>
    <row r="375" ht="15">
      <c r="C375" s="8"/>
    </row>
    <row r="376" ht="15">
      <c r="C376" s="8"/>
    </row>
    <row r="377" ht="15">
      <c r="C377" s="8"/>
    </row>
    <row r="378" ht="15">
      <c r="C378" s="8"/>
    </row>
    <row r="379" ht="15">
      <c r="C379" s="8"/>
    </row>
    <row r="380" ht="15">
      <c r="C380" s="8"/>
    </row>
    <row r="381" ht="15">
      <c r="C381" s="8"/>
    </row>
    <row r="382" ht="15">
      <c r="C382" s="8"/>
    </row>
    <row r="383" ht="15">
      <c r="C383" s="8"/>
    </row>
    <row r="384" ht="15">
      <c r="C384" s="8"/>
    </row>
    <row r="385" ht="15">
      <c r="C385" s="8"/>
    </row>
    <row r="386" ht="15">
      <c r="C386" s="8"/>
    </row>
    <row r="387" ht="15">
      <c r="C387" s="8"/>
    </row>
    <row r="388" ht="15">
      <c r="C388" s="8"/>
    </row>
    <row r="389" ht="15">
      <c r="C389" s="8"/>
    </row>
    <row r="390" ht="15">
      <c r="C390" s="8"/>
    </row>
    <row r="391" ht="15">
      <c r="C391" s="8"/>
    </row>
    <row r="392" ht="15">
      <c r="C392" s="8"/>
    </row>
    <row r="393" ht="15">
      <c r="C393" s="8"/>
    </row>
    <row r="394" ht="15">
      <c r="C394" s="8"/>
    </row>
    <row r="395" ht="15">
      <c r="C395" s="8"/>
    </row>
    <row r="396" ht="15">
      <c r="C396" s="8"/>
    </row>
    <row r="397" ht="15">
      <c r="C397" s="8"/>
    </row>
    <row r="398" ht="15">
      <c r="C398" s="8"/>
    </row>
    <row r="399" ht="15">
      <c r="C399" s="8"/>
    </row>
    <row r="400" ht="15">
      <c r="C400" s="8"/>
    </row>
    <row r="401" ht="15">
      <c r="C401" s="8"/>
    </row>
    <row r="402" ht="15">
      <c r="C402" s="8"/>
    </row>
    <row r="403" ht="15">
      <c r="C403" s="8"/>
    </row>
    <row r="404" ht="15">
      <c r="C404" s="8"/>
    </row>
    <row r="405" ht="15">
      <c r="C405" s="8"/>
    </row>
    <row r="406" ht="15">
      <c r="C406" s="8"/>
    </row>
    <row r="407" ht="15">
      <c r="C407" s="8"/>
    </row>
    <row r="408" ht="15">
      <c r="C408" s="8"/>
    </row>
    <row r="409" ht="15">
      <c r="C409" s="8"/>
    </row>
    <row r="410" ht="15">
      <c r="C410" s="8"/>
    </row>
    <row r="411" ht="15">
      <c r="C411" s="8"/>
    </row>
    <row r="412" ht="15">
      <c r="C412" s="8"/>
    </row>
    <row r="413" ht="15">
      <c r="C413" s="8"/>
    </row>
    <row r="414" ht="15">
      <c r="C414" s="8"/>
    </row>
    <row r="415" ht="15">
      <c r="C415" s="8"/>
    </row>
    <row r="416" ht="15">
      <c r="C416" s="8"/>
    </row>
    <row r="417" ht="15">
      <c r="C417" s="8"/>
    </row>
    <row r="418" ht="15">
      <c r="C418" s="8"/>
    </row>
    <row r="419" ht="15">
      <c r="C419" s="8"/>
    </row>
    <row r="420" ht="15">
      <c r="C420" s="8"/>
    </row>
    <row r="421" ht="15">
      <c r="C421" s="8"/>
    </row>
    <row r="422" ht="15">
      <c r="C422" s="8"/>
    </row>
    <row r="423" ht="15">
      <c r="C423" s="8"/>
    </row>
    <row r="424" ht="15">
      <c r="C424" s="8"/>
    </row>
    <row r="425" ht="15">
      <c r="C425" s="8"/>
    </row>
    <row r="426" ht="15">
      <c r="C426" s="8"/>
    </row>
    <row r="427" ht="15">
      <c r="C427" s="8"/>
    </row>
    <row r="428" ht="15">
      <c r="C428" s="8"/>
    </row>
    <row r="429" ht="15">
      <c r="C429" s="8"/>
    </row>
    <row r="430" ht="15">
      <c r="C430" s="8"/>
    </row>
    <row r="431" ht="15">
      <c r="C431" s="8"/>
    </row>
    <row r="432" ht="15">
      <c r="C432" s="8"/>
    </row>
    <row r="433" ht="15">
      <c r="C433" s="8"/>
    </row>
    <row r="434" ht="15">
      <c r="C434" s="8"/>
    </row>
    <row r="435" ht="15">
      <c r="C435" s="8"/>
    </row>
    <row r="436" ht="15">
      <c r="C436" s="8"/>
    </row>
    <row r="437" ht="15">
      <c r="C437" s="8"/>
    </row>
    <row r="438" ht="15">
      <c r="C438" s="8"/>
    </row>
    <row r="439" ht="15">
      <c r="C439" s="8"/>
    </row>
    <row r="440" ht="15">
      <c r="C440" s="8"/>
    </row>
    <row r="441" ht="15">
      <c r="C441" s="8"/>
    </row>
    <row r="442" ht="15">
      <c r="C442" s="8"/>
    </row>
    <row r="443" ht="15">
      <c r="C443" s="8"/>
    </row>
    <row r="444" ht="15">
      <c r="C444" s="8"/>
    </row>
    <row r="445" ht="15">
      <c r="C445" s="8"/>
    </row>
    <row r="446" ht="15">
      <c r="C446" s="8"/>
    </row>
    <row r="447" ht="15">
      <c r="C447" s="8"/>
    </row>
    <row r="448" ht="15">
      <c r="C448" s="8"/>
    </row>
    <row r="449" ht="15">
      <c r="C449" s="8"/>
    </row>
    <row r="450" ht="15">
      <c r="C450" s="8"/>
    </row>
    <row r="451" ht="15">
      <c r="C451" s="8"/>
    </row>
    <row r="452" ht="15">
      <c r="C452" s="8"/>
    </row>
    <row r="453" ht="15">
      <c r="C453" s="8"/>
    </row>
    <row r="454" ht="15">
      <c r="C454" s="8"/>
    </row>
    <row r="455" ht="15">
      <c r="C455" s="8"/>
    </row>
    <row r="456" ht="15">
      <c r="C456" s="8"/>
    </row>
    <row r="457" ht="15">
      <c r="C457" s="8"/>
    </row>
    <row r="458" ht="15">
      <c r="C458" s="8"/>
    </row>
    <row r="459" ht="15">
      <c r="C459" s="8"/>
    </row>
    <row r="460" ht="15">
      <c r="C460" s="8"/>
    </row>
    <row r="461" ht="15">
      <c r="C461" s="8"/>
    </row>
    <row r="462" ht="15">
      <c r="C462" s="8"/>
    </row>
    <row r="463" ht="15">
      <c r="C463" s="8"/>
    </row>
    <row r="464" ht="15">
      <c r="C464" s="8"/>
    </row>
    <row r="465" ht="15">
      <c r="C465" s="8"/>
    </row>
    <row r="466" ht="15">
      <c r="C466" s="8"/>
    </row>
    <row r="467" ht="15">
      <c r="C467" s="8"/>
    </row>
    <row r="468" ht="15">
      <c r="C468" s="8"/>
    </row>
    <row r="469" ht="15">
      <c r="C469" s="8"/>
    </row>
    <row r="470" ht="15">
      <c r="C470" s="8"/>
    </row>
    <row r="471" ht="15">
      <c r="C471" s="8"/>
    </row>
    <row r="472" ht="15">
      <c r="C472" s="8"/>
    </row>
    <row r="473" ht="15">
      <c r="C473" s="8"/>
    </row>
    <row r="474" ht="15">
      <c r="C474" s="8"/>
    </row>
    <row r="475" ht="15">
      <c r="C475" s="8"/>
    </row>
    <row r="476" ht="15">
      <c r="C476" s="8"/>
    </row>
    <row r="477" ht="15">
      <c r="C477" s="8"/>
    </row>
    <row r="478" ht="15">
      <c r="C478" s="8"/>
    </row>
    <row r="479" ht="15">
      <c r="C479" s="8"/>
    </row>
    <row r="480" ht="15">
      <c r="C480" s="8"/>
    </row>
    <row r="481" ht="15">
      <c r="C481" s="8"/>
    </row>
    <row r="482" ht="15">
      <c r="C482" s="8"/>
    </row>
    <row r="483" ht="15">
      <c r="C483" s="8"/>
    </row>
    <row r="484" ht="15">
      <c r="C484" s="8"/>
    </row>
    <row r="485" ht="15">
      <c r="C485" s="8"/>
    </row>
    <row r="486" ht="15">
      <c r="C486" s="8"/>
    </row>
    <row r="487" ht="15">
      <c r="C487" s="8"/>
    </row>
    <row r="488" ht="15">
      <c r="C488" s="8"/>
    </row>
    <row r="489" ht="15">
      <c r="C489" s="8"/>
    </row>
    <row r="490" ht="15">
      <c r="C490" s="8"/>
    </row>
    <row r="491" ht="15">
      <c r="C491" s="8"/>
    </row>
    <row r="492" ht="15">
      <c r="C492" s="8"/>
    </row>
    <row r="493" ht="15">
      <c r="C493" s="8"/>
    </row>
    <row r="494" ht="15">
      <c r="C494" s="8"/>
    </row>
    <row r="495" ht="15">
      <c r="C495" s="8"/>
    </row>
    <row r="496" ht="15">
      <c r="C496" s="8"/>
    </row>
    <row r="497" ht="15">
      <c r="C497" s="8"/>
    </row>
    <row r="498" ht="15">
      <c r="C498" s="8"/>
    </row>
    <row r="499" ht="15">
      <c r="C499" s="8"/>
    </row>
    <row r="500" ht="15">
      <c r="C500" s="8"/>
    </row>
    <row r="501" ht="15">
      <c r="C501" s="8"/>
    </row>
    <row r="502" ht="15">
      <c r="C502" s="8"/>
    </row>
    <row r="503" ht="15">
      <c r="C503" s="8"/>
    </row>
    <row r="504" ht="15">
      <c r="C504" s="8"/>
    </row>
    <row r="505" ht="15">
      <c r="C505" s="8"/>
    </row>
    <row r="506" ht="15">
      <c r="C506" s="8"/>
    </row>
    <row r="507" ht="15">
      <c r="C507" s="8"/>
    </row>
    <row r="508" ht="15">
      <c r="C508" s="8"/>
    </row>
    <row r="509" ht="15">
      <c r="C509" s="8"/>
    </row>
    <row r="510" ht="15">
      <c r="C510" s="8"/>
    </row>
    <row r="511" ht="15">
      <c r="C511" s="8"/>
    </row>
    <row r="512" ht="15">
      <c r="C512" s="8"/>
    </row>
    <row r="513" ht="15">
      <c r="C513" s="8"/>
    </row>
    <row r="514" ht="15">
      <c r="C514" s="8"/>
    </row>
    <row r="515" ht="15">
      <c r="C515" s="8"/>
    </row>
    <row r="516" ht="15">
      <c r="C516" s="8"/>
    </row>
    <row r="517" ht="15">
      <c r="C517" s="8"/>
    </row>
    <row r="518" ht="15">
      <c r="C518" s="8"/>
    </row>
    <row r="519" ht="15">
      <c r="C519" s="8"/>
    </row>
    <row r="520" ht="15">
      <c r="C520" s="8"/>
    </row>
    <row r="521" ht="15">
      <c r="C521" s="8"/>
    </row>
    <row r="522" ht="15">
      <c r="C522" s="8"/>
    </row>
    <row r="523" ht="15">
      <c r="C523" s="8"/>
    </row>
    <row r="524" ht="15">
      <c r="C524" s="8"/>
    </row>
    <row r="525" ht="15">
      <c r="C525" s="8"/>
    </row>
    <row r="526" ht="15">
      <c r="C526" s="8"/>
    </row>
    <row r="527" ht="15">
      <c r="C527" s="8"/>
    </row>
    <row r="528" ht="15">
      <c r="C528" s="8"/>
    </row>
    <row r="529" ht="15">
      <c r="C529" s="8"/>
    </row>
    <row r="530" ht="15">
      <c r="C530" s="8"/>
    </row>
    <row r="531" ht="15">
      <c r="C531" s="8"/>
    </row>
    <row r="532" ht="15">
      <c r="C532" s="8"/>
    </row>
    <row r="533" ht="15">
      <c r="C533" s="8"/>
    </row>
    <row r="534" ht="15">
      <c r="C534" s="8"/>
    </row>
    <row r="535" ht="15">
      <c r="C535" s="8"/>
    </row>
    <row r="536" ht="15">
      <c r="C536" s="8"/>
    </row>
    <row r="537" ht="15">
      <c r="C537" s="8"/>
    </row>
    <row r="538" ht="15">
      <c r="C538" s="8"/>
    </row>
    <row r="539" ht="15">
      <c r="C539" s="8"/>
    </row>
    <row r="540" ht="15">
      <c r="C540" s="8"/>
    </row>
    <row r="541" ht="15">
      <c r="C541" s="8"/>
    </row>
    <row r="542" ht="15">
      <c r="C542" s="8"/>
    </row>
    <row r="543" ht="15">
      <c r="C543" s="8"/>
    </row>
    <row r="544" ht="15">
      <c r="C544" s="8"/>
    </row>
    <row r="545" ht="15">
      <c r="C545" s="8"/>
    </row>
    <row r="546" ht="15">
      <c r="C546" s="8"/>
    </row>
    <row r="547" ht="15">
      <c r="C547" s="8"/>
    </row>
    <row r="548" ht="15">
      <c r="C548" s="8"/>
    </row>
    <row r="549" ht="15">
      <c r="C549" s="8"/>
    </row>
    <row r="550" ht="15">
      <c r="C550" s="8"/>
    </row>
    <row r="551" ht="15">
      <c r="C551" s="8"/>
    </row>
    <row r="552" ht="15">
      <c r="C552" s="8"/>
    </row>
    <row r="553" ht="15">
      <c r="C553" s="8"/>
    </row>
    <row r="554" ht="15">
      <c r="C554" s="8"/>
    </row>
    <row r="555" ht="15">
      <c r="C555" s="8"/>
    </row>
    <row r="556" ht="15">
      <c r="C556" s="8"/>
    </row>
    <row r="557" ht="15">
      <c r="C557" s="8"/>
    </row>
    <row r="558" ht="15">
      <c r="C558" s="8"/>
    </row>
    <row r="559" ht="15">
      <c r="C559" s="8"/>
    </row>
    <row r="560" ht="15">
      <c r="C560" s="8"/>
    </row>
    <row r="561" ht="15">
      <c r="C561" s="8"/>
    </row>
    <row r="562" ht="15">
      <c r="C562" s="8"/>
    </row>
    <row r="563" ht="15">
      <c r="C563" s="8"/>
    </row>
    <row r="564" ht="15">
      <c r="C564" s="8"/>
    </row>
    <row r="565" ht="15">
      <c r="C565" s="8"/>
    </row>
    <row r="566" ht="15">
      <c r="C566" s="8"/>
    </row>
    <row r="567" ht="15">
      <c r="C567" s="8"/>
    </row>
    <row r="568" ht="15">
      <c r="C568" s="8"/>
    </row>
    <row r="569" ht="15">
      <c r="C569" s="8"/>
    </row>
    <row r="570" ht="15">
      <c r="C570" s="8"/>
    </row>
    <row r="571" ht="15">
      <c r="C571" s="8"/>
    </row>
    <row r="572" ht="15">
      <c r="C572" s="8"/>
    </row>
    <row r="573" ht="15">
      <c r="C573" s="8"/>
    </row>
    <row r="574" ht="15">
      <c r="C574" s="8"/>
    </row>
    <row r="575" ht="15">
      <c r="C575" s="8"/>
    </row>
    <row r="576" ht="15">
      <c r="C576" s="8"/>
    </row>
    <row r="577" ht="15">
      <c r="C577" s="8"/>
    </row>
    <row r="578" ht="15">
      <c r="C578" s="8"/>
    </row>
    <row r="579" ht="15">
      <c r="C579" s="8"/>
    </row>
    <row r="580" ht="15">
      <c r="C580" s="8"/>
    </row>
    <row r="581" ht="15">
      <c r="C581" s="8"/>
    </row>
    <row r="582" ht="15">
      <c r="C582" s="8"/>
    </row>
    <row r="583" ht="15">
      <c r="C583" s="8"/>
    </row>
    <row r="584" ht="15">
      <c r="C584" s="8"/>
    </row>
    <row r="585" ht="15">
      <c r="C585" s="8"/>
    </row>
    <row r="586" ht="15">
      <c r="C586" s="8"/>
    </row>
    <row r="587" ht="15">
      <c r="C587" s="8"/>
    </row>
    <row r="588" ht="15">
      <c r="C588" s="8"/>
    </row>
    <row r="589" ht="15">
      <c r="C589" s="8"/>
    </row>
    <row r="590" ht="15">
      <c r="C590" s="8"/>
    </row>
    <row r="591" ht="15">
      <c r="C591" s="8"/>
    </row>
    <row r="592" ht="15">
      <c r="C592" s="8"/>
    </row>
    <row r="593" ht="15">
      <c r="C593" s="8"/>
    </row>
    <row r="594" ht="15">
      <c r="C594" s="8"/>
    </row>
    <row r="595" ht="15">
      <c r="C595" s="8"/>
    </row>
    <row r="596" ht="15">
      <c r="C596" s="8"/>
    </row>
    <row r="597" ht="15">
      <c r="C597" s="8"/>
    </row>
    <row r="598" ht="15">
      <c r="C598" s="8"/>
    </row>
    <row r="599" ht="15">
      <c r="C599" s="8"/>
    </row>
    <row r="600" ht="15">
      <c r="C600" s="8"/>
    </row>
    <row r="601" ht="15">
      <c r="C601" s="8"/>
    </row>
    <row r="602" ht="15">
      <c r="C602" s="8"/>
    </row>
    <row r="603" ht="15">
      <c r="C603" s="8"/>
    </row>
    <row r="604" ht="15">
      <c r="C604" s="8"/>
    </row>
    <row r="605" ht="15">
      <c r="C605" s="8"/>
    </row>
    <row r="606" ht="15">
      <c r="C606" s="8"/>
    </row>
    <row r="607" ht="15">
      <c r="C607" s="8"/>
    </row>
    <row r="608" ht="15">
      <c r="C608" s="8"/>
    </row>
    <row r="609" ht="15">
      <c r="C609" s="8"/>
    </row>
    <row r="610" ht="15">
      <c r="C610" s="8"/>
    </row>
    <row r="611" ht="15">
      <c r="C611" s="8"/>
    </row>
    <row r="612" ht="15">
      <c r="C612" s="8"/>
    </row>
    <row r="613" ht="15">
      <c r="C613" s="8"/>
    </row>
    <row r="614" ht="15">
      <c r="C614" s="8"/>
    </row>
    <row r="615" ht="15">
      <c r="C615" s="8"/>
    </row>
    <row r="616" ht="15">
      <c r="C616" s="8"/>
    </row>
    <row r="617" ht="15">
      <c r="C617" s="8"/>
    </row>
    <row r="618" ht="15">
      <c r="C618" s="8"/>
    </row>
    <row r="619" ht="15">
      <c r="C619" s="8"/>
    </row>
    <row r="620" ht="15">
      <c r="C620" s="8"/>
    </row>
    <row r="621" ht="15">
      <c r="C621" s="8"/>
    </row>
    <row r="622" ht="15">
      <c r="C622" s="8"/>
    </row>
    <row r="623" ht="15">
      <c r="C623" s="8"/>
    </row>
    <row r="624" ht="15">
      <c r="C624" s="8"/>
    </row>
    <row r="625" ht="15">
      <c r="C625" s="8"/>
    </row>
    <row r="626" ht="15">
      <c r="C626" s="8"/>
    </row>
    <row r="627" ht="15">
      <c r="C627" s="8"/>
    </row>
    <row r="628" ht="15">
      <c r="C628" s="8"/>
    </row>
    <row r="629" ht="15">
      <c r="C629" s="8"/>
    </row>
    <row r="630" ht="15">
      <c r="C630" s="8"/>
    </row>
    <row r="631" ht="15">
      <c r="C631" s="8"/>
    </row>
    <row r="632" ht="15">
      <c r="C632" s="8"/>
    </row>
    <row r="633" ht="15">
      <c r="C633" s="8"/>
    </row>
    <row r="634" ht="15">
      <c r="C634" s="8"/>
    </row>
    <row r="635" ht="15">
      <c r="C635" s="8"/>
    </row>
    <row r="636" ht="15">
      <c r="C636" s="8"/>
    </row>
    <row r="637" ht="15">
      <c r="C637" s="8"/>
    </row>
    <row r="638" ht="15">
      <c r="C638" s="8"/>
    </row>
    <row r="639" ht="15">
      <c r="C639" s="8"/>
    </row>
    <row r="640" ht="15">
      <c r="C640" s="8"/>
    </row>
    <row r="641" ht="15">
      <c r="C641" s="8"/>
    </row>
    <row r="642" ht="15">
      <c r="C642" s="8"/>
    </row>
    <row r="643" ht="15">
      <c r="C643" s="8"/>
    </row>
    <row r="644" ht="15">
      <c r="C644" s="8"/>
    </row>
    <row r="645" ht="15">
      <c r="C645" s="8"/>
    </row>
    <row r="646" ht="15">
      <c r="C646" s="8"/>
    </row>
    <row r="647" ht="15">
      <c r="C647" s="8"/>
    </row>
    <row r="648" ht="15">
      <c r="C648" s="8"/>
    </row>
    <row r="649" ht="15">
      <c r="C649" s="8"/>
    </row>
    <row r="650" ht="15">
      <c r="C650" s="8"/>
    </row>
    <row r="651" ht="15">
      <c r="C651" s="8"/>
    </row>
    <row r="652" ht="15">
      <c r="C652" s="8"/>
    </row>
    <row r="653" ht="15">
      <c r="C653" s="8"/>
    </row>
    <row r="654" ht="15">
      <c r="C654" s="8"/>
    </row>
    <row r="655" ht="15">
      <c r="C655" s="8"/>
    </row>
    <row r="656" ht="15">
      <c r="C656" s="8"/>
    </row>
    <row r="657" ht="15">
      <c r="C657" s="8"/>
    </row>
    <row r="658" ht="15">
      <c r="C658" s="8"/>
    </row>
    <row r="659" ht="15">
      <c r="C659" s="8"/>
    </row>
    <row r="660" ht="15">
      <c r="C660" s="8"/>
    </row>
    <row r="661" ht="15">
      <c r="C661" s="8"/>
    </row>
    <row r="662" ht="15">
      <c r="C662" s="8"/>
    </row>
    <row r="663" ht="15">
      <c r="C663" s="8"/>
    </row>
    <row r="664" ht="15">
      <c r="C664" s="8"/>
    </row>
    <row r="665" ht="15">
      <c r="C665" s="8"/>
    </row>
    <row r="666" ht="15">
      <c r="C666" s="8"/>
    </row>
    <row r="667" ht="15">
      <c r="C667" s="8"/>
    </row>
    <row r="668" ht="15">
      <c r="C668" s="8"/>
    </row>
    <row r="669" ht="15">
      <c r="C669" s="8"/>
    </row>
    <row r="670" ht="15">
      <c r="C670" s="8"/>
    </row>
    <row r="671" ht="15">
      <c r="C671" s="8"/>
    </row>
    <row r="672" ht="15">
      <c r="C672" s="8"/>
    </row>
    <row r="673" ht="15">
      <c r="C673" s="8"/>
    </row>
    <row r="674" ht="15">
      <c r="C674" s="8"/>
    </row>
    <row r="675" ht="15">
      <c r="C675" s="8"/>
    </row>
    <row r="676" ht="15">
      <c r="C676" s="8"/>
    </row>
    <row r="677" ht="15">
      <c r="C677" s="8"/>
    </row>
    <row r="678" ht="15">
      <c r="C678" s="8"/>
    </row>
    <row r="679" ht="15">
      <c r="C679" s="8"/>
    </row>
    <row r="680" ht="15">
      <c r="C680" s="8"/>
    </row>
    <row r="681" ht="15">
      <c r="C681" s="8"/>
    </row>
    <row r="682" ht="15">
      <c r="C682" s="8"/>
    </row>
    <row r="683" ht="15">
      <c r="C683" s="8"/>
    </row>
    <row r="684" ht="15">
      <c r="C684" s="8"/>
    </row>
    <row r="685" ht="15">
      <c r="C685" s="8"/>
    </row>
    <row r="686" ht="15">
      <c r="C686" s="8"/>
    </row>
    <row r="687" ht="15">
      <c r="C687" s="8"/>
    </row>
    <row r="688" ht="15">
      <c r="C688" s="8"/>
    </row>
    <row r="689" ht="15">
      <c r="C689" s="8"/>
    </row>
    <row r="690" ht="15">
      <c r="C690" s="8"/>
    </row>
    <row r="691" ht="15">
      <c r="C691" s="8"/>
    </row>
    <row r="692" ht="15">
      <c r="C692" s="8"/>
    </row>
    <row r="693" ht="15">
      <c r="C693" s="8"/>
    </row>
    <row r="694" ht="15">
      <c r="C694" s="8"/>
    </row>
    <row r="695" ht="15">
      <c r="C695" s="8"/>
    </row>
    <row r="696" ht="15">
      <c r="C696" s="8"/>
    </row>
    <row r="697" ht="15">
      <c r="C697" s="8"/>
    </row>
    <row r="698" ht="15">
      <c r="C698" s="8"/>
    </row>
    <row r="699" ht="15">
      <c r="C699" s="8"/>
    </row>
    <row r="700" ht="15">
      <c r="C700" s="8"/>
    </row>
    <row r="701" ht="15">
      <c r="C701" s="8"/>
    </row>
    <row r="702" ht="15">
      <c r="C702" s="8"/>
    </row>
    <row r="703" ht="15">
      <c r="C703" s="8"/>
    </row>
    <row r="704" ht="15">
      <c r="C704" s="8"/>
    </row>
    <row r="705" ht="15">
      <c r="C705" s="8"/>
    </row>
    <row r="706" ht="15">
      <c r="C706" s="8"/>
    </row>
    <row r="707" ht="15">
      <c r="C707" s="8"/>
    </row>
    <row r="708" ht="15">
      <c r="C708" s="8"/>
    </row>
    <row r="709" ht="15">
      <c r="C709" s="8"/>
    </row>
    <row r="710" ht="15">
      <c r="C710" s="8"/>
    </row>
    <row r="711" ht="15">
      <c r="C711" s="8"/>
    </row>
    <row r="712" ht="15">
      <c r="C712" s="8"/>
    </row>
    <row r="713" ht="15">
      <c r="C713" s="8"/>
    </row>
    <row r="714" ht="15">
      <c r="C714" s="8"/>
    </row>
    <row r="715" ht="15">
      <c r="C715" s="8"/>
    </row>
    <row r="716" ht="15">
      <c r="C716" s="8"/>
    </row>
    <row r="717" ht="15">
      <c r="C717" s="8"/>
    </row>
    <row r="718" ht="15">
      <c r="C718" s="8"/>
    </row>
    <row r="719" ht="15">
      <c r="C719" s="8"/>
    </row>
    <row r="720" ht="15">
      <c r="C720" s="8"/>
    </row>
    <row r="721" ht="15">
      <c r="C721" s="8"/>
    </row>
    <row r="722" ht="15">
      <c r="C722" s="8"/>
    </row>
    <row r="723" ht="15">
      <c r="C723" s="8"/>
    </row>
    <row r="724" ht="15">
      <c r="C724" s="8"/>
    </row>
    <row r="725" ht="15">
      <c r="C725" s="8"/>
    </row>
    <row r="726" ht="15">
      <c r="C726" s="8"/>
    </row>
    <row r="727" ht="15">
      <c r="C727" s="8"/>
    </row>
    <row r="728" ht="15">
      <c r="C728" s="8"/>
    </row>
    <row r="729" ht="15">
      <c r="C729" s="8"/>
    </row>
    <row r="730" ht="15">
      <c r="C730" s="8"/>
    </row>
    <row r="731" ht="15">
      <c r="C731" s="8"/>
    </row>
    <row r="732" ht="15">
      <c r="C732" s="8"/>
    </row>
    <row r="733" ht="15">
      <c r="C733" s="8"/>
    </row>
    <row r="734" ht="15">
      <c r="C734" s="8"/>
    </row>
    <row r="735" ht="15">
      <c r="C735" s="8"/>
    </row>
    <row r="736" ht="15">
      <c r="C736" s="8"/>
    </row>
    <row r="737" ht="15">
      <c r="C737" s="8"/>
    </row>
    <row r="738" ht="15">
      <c r="C738" s="8"/>
    </row>
    <row r="739" ht="15">
      <c r="C739" s="8"/>
    </row>
    <row r="740" ht="15">
      <c r="C740" s="8"/>
    </row>
    <row r="741" ht="15">
      <c r="C741" s="8"/>
    </row>
    <row r="742" ht="15">
      <c r="C742" s="8"/>
    </row>
    <row r="743" ht="15">
      <c r="C743" s="8"/>
    </row>
    <row r="744" ht="15">
      <c r="C744" s="8"/>
    </row>
    <row r="745" ht="15">
      <c r="C745" s="8"/>
    </row>
    <row r="746" ht="15">
      <c r="C746" s="8"/>
    </row>
    <row r="747" ht="15">
      <c r="C747" s="8"/>
    </row>
    <row r="748" ht="15">
      <c r="C748" s="8"/>
    </row>
    <row r="749" ht="15">
      <c r="C749" s="8"/>
    </row>
    <row r="750" ht="15">
      <c r="C750" s="8"/>
    </row>
    <row r="751" ht="15">
      <c r="C751" s="8"/>
    </row>
    <row r="752" ht="15">
      <c r="C752" s="8"/>
    </row>
    <row r="753" ht="15">
      <c r="C753" s="8"/>
    </row>
    <row r="754" ht="15">
      <c r="C754" s="8"/>
    </row>
    <row r="755" ht="15">
      <c r="C755" s="8"/>
    </row>
    <row r="756" ht="15">
      <c r="C756" s="8"/>
    </row>
    <row r="757" ht="15">
      <c r="C757" s="8"/>
    </row>
    <row r="758" ht="15">
      <c r="C758" s="8"/>
    </row>
    <row r="759" ht="15">
      <c r="C759" s="8"/>
    </row>
    <row r="760" ht="15">
      <c r="C760" s="8"/>
    </row>
    <row r="761" ht="15">
      <c r="C761" s="8"/>
    </row>
    <row r="762" ht="15">
      <c r="C762" s="8"/>
    </row>
    <row r="763" ht="15">
      <c r="C763" s="8"/>
    </row>
    <row r="764" ht="15">
      <c r="C764" s="8"/>
    </row>
    <row r="765" ht="15">
      <c r="C765" s="8"/>
    </row>
    <row r="766" ht="15">
      <c r="C766" s="8"/>
    </row>
    <row r="767" ht="15">
      <c r="C767" s="8"/>
    </row>
    <row r="768" ht="15">
      <c r="C768" s="8"/>
    </row>
    <row r="769" ht="15">
      <c r="C769" s="8"/>
    </row>
    <row r="770" ht="15">
      <c r="C770" s="8"/>
    </row>
    <row r="771" ht="15">
      <c r="C771" s="8"/>
    </row>
    <row r="772" ht="15">
      <c r="C772" s="8"/>
    </row>
    <row r="773" ht="15">
      <c r="C773" s="8"/>
    </row>
    <row r="774" ht="15">
      <c r="C774" s="8"/>
    </row>
    <row r="775" ht="15">
      <c r="C775" s="8"/>
    </row>
    <row r="776" ht="15">
      <c r="C776" s="8"/>
    </row>
    <row r="777" ht="15">
      <c r="C777" s="8"/>
    </row>
    <row r="778" ht="15">
      <c r="C778" s="8"/>
    </row>
    <row r="779" ht="15">
      <c r="C779" s="8"/>
    </row>
    <row r="780" ht="15">
      <c r="C780" s="8"/>
    </row>
    <row r="781" ht="15">
      <c r="C781" s="8"/>
    </row>
    <row r="782" ht="15">
      <c r="C782" s="8"/>
    </row>
    <row r="783" ht="15">
      <c r="C783" s="8"/>
    </row>
    <row r="784" ht="15">
      <c r="C784" s="8"/>
    </row>
    <row r="785" ht="15">
      <c r="C785" s="8"/>
    </row>
    <row r="786" ht="15">
      <c r="C786" s="8"/>
    </row>
    <row r="787" ht="15">
      <c r="C787" s="8"/>
    </row>
    <row r="788" ht="15">
      <c r="C788" s="8"/>
    </row>
    <row r="789" ht="15">
      <c r="C789" s="8"/>
    </row>
    <row r="790" ht="15">
      <c r="C790" s="8"/>
    </row>
    <row r="791" ht="15">
      <c r="C791" s="8"/>
    </row>
    <row r="792" ht="15">
      <c r="C792" s="8"/>
    </row>
    <row r="793" ht="15">
      <c r="C793" s="8"/>
    </row>
    <row r="794" ht="15">
      <c r="C794" s="8"/>
    </row>
    <row r="795" ht="15">
      <c r="C795" s="8"/>
    </row>
    <row r="796" ht="15">
      <c r="C796" s="8"/>
    </row>
    <row r="797" ht="15">
      <c r="C797" s="8"/>
    </row>
    <row r="798" ht="15">
      <c r="C798" s="8"/>
    </row>
    <row r="799" ht="15">
      <c r="C799" s="8"/>
    </row>
    <row r="800" ht="15">
      <c r="C800" s="8"/>
    </row>
    <row r="801" ht="15">
      <c r="C801" s="8"/>
    </row>
    <row r="802" ht="15">
      <c r="C802" s="8"/>
    </row>
    <row r="803" ht="15">
      <c r="C803" s="8"/>
    </row>
    <row r="804" ht="15">
      <c r="C804" s="8"/>
    </row>
    <row r="805" ht="15">
      <c r="C805" s="8"/>
    </row>
    <row r="806" ht="15">
      <c r="C806" s="8"/>
    </row>
    <row r="807" ht="15">
      <c r="C807" s="8"/>
    </row>
    <row r="808" ht="15">
      <c r="C808" s="8"/>
    </row>
    <row r="809" ht="15">
      <c r="C809" s="8"/>
    </row>
    <row r="810" ht="15">
      <c r="C810" s="8"/>
    </row>
    <row r="811" ht="15">
      <c r="C811" s="8"/>
    </row>
    <row r="812" ht="15">
      <c r="C812" s="8"/>
    </row>
    <row r="813" ht="15">
      <c r="C813" s="8"/>
    </row>
    <row r="814" ht="15">
      <c r="C814" s="8"/>
    </row>
    <row r="815" ht="15">
      <c r="C815" s="8"/>
    </row>
    <row r="816" ht="15">
      <c r="C816" s="8"/>
    </row>
    <row r="817" ht="15">
      <c r="C817" s="8"/>
    </row>
    <row r="818" ht="15">
      <c r="C818" s="8"/>
    </row>
    <row r="819" ht="15">
      <c r="C819" s="8"/>
    </row>
    <row r="820" ht="15">
      <c r="C820" s="8"/>
    </row>
    <row r="821" ht="15">
      <c r="C821" s="8"/>
    </row>
    <row r="822" ht="15">
      <c r="C822" s="8"/>
    </row>
    <row r="823" ht="15">
      <c r="C823" s="8"/>
    </row>
    <row r="824" ht="15">
      <c r="C824" s="8"/>
    </row>
    <row r="825" ht="15">
      <c r="C825" s="8"/>
    </row>
    <row r="826" ht="15">
      <c r="C826" s="8"/>
    </row>
    <row r="827" ht="15">
      <c r="C827" s="8"/>
    </row>
    <row r="828" ht="15">
      <c r="C828" s="8"/>
    </row>
    <row r="829" ht="15">
      <c r="C829" s="8"/>
    </row>
    <row r="830" ht="15">
      <c r="C830" s="8"/>
    </row>
    <row r="831" ht="15">
      <c r="C831" s="8"/>
    </row>
    <row r="832" ht="15">
      <c r="C832" s="8"/>
    </row>
    <row r="833" ht="15">
      <c r="C833" s="8"/>
    </row>
    <row r="834" ht="15">
      <c r="C834" s="8"/>
    </row>
    <row r="835" ht="15">
      <c r="C835" s="8"/>
    </row>
    <row r="836" ht="15">
      <c r="C836" s="8"/>
    </row>
    <row r="837" ht="15">
      <c r="C837" s="8"/>
    </row>
    <row r="838" ht="15">
      <c r="C838" s="8"/>
    </row>
    <row r="839" ht="15">
      <c r="C839" s="8"/>
    </row>
    <row r="840" ht="15">
      <c r="C840" s="8"/>
    </row>
    <row r="841" ht="15">
      <c r="C841" s="8"/>
    </row>
    <row r="842" ht="15">
      <c r="C842" s="8"/>
    </row>
    <row r="843" ht="15">
      <c r="C843" s="8"/>
    </row>
    <row r="844" ht="15">
      <c r="C844" s="8"/>
    </row>
    <row r="845" ht="15">
      <c r="C845" s="8"/>
    </row>
    <row r="846" ht="15">
      <c r="C846" s="8"/>
    </row>
    <row r="847" ht="15">
      <c r="C847" s="8"/>
    </row>
    <row r="848" ht="15">
      <c r="C848" s="8"/>
    </row>
    <row r="849" ht="15">
      <c r="C849" s="8"/>
    </row>
    <row r="850" ht="15">
      <c r="C850" s="8"/>
    </row>
    <row r="851" ht="15">
      <c r="C851" s="8"/>
    </row>
    <row r="852" ht="15">
      <c r="C852" s="8"/>
    </row>
    <row r="853" ht="15">
      <c r="C853" s="8"/>
    </row>
    <row r="854" ht="15">
      <c r="C854" s="8"/>
    </row>
    <row r="855" ht="15">
      <c r="C855" s="8"/>
    </row>
    <row r="856" ht="15">
      <c r="C856" s="8"/>
    </row>
    <row r="857" ht="15">
      <c r="C857" s="8"/>
    </row>
    <row r="858" ht="15">
      <c r="C858" s="8"/>
    </row>
    <row r="859" ht="15">
      <c r="C859" s="8"/>
    </row>
    <row r="860" ht="15">
      <c r="C860" s="8"/>
    </row>
    <row r="861" ht="15">
      <c r="C861" s="8"/>
    </row>
    <row r="862" ht="15">
      <c r="C862" s="8"/>
    </row>
    <row r="863" ht="15">
      <c r="C863" s="8"/>
    </row>
    <row r="864" ht="15">
      <c r="C864" s="8"/>
    </row>
    <row r="865" ht="15">
      <c r="C865" s="8"/>
    </row>
    <row r="866" ht="15">
      <c r="C866" s="8"/>
    </row>
    <row r="867" ht="15">
      <c r="C867" s="8"/>
    </row>
    <row r="868" ht="15">
      <c r="C868" s="8"/>
    </row>
    <row r="869" ht="15">
      <c r="C869" s="8"/>
    </row>
    <row r="870" ht="15">
      <c r="C870" s="8"/>
    </row>
    <row r="871" ht="15">
      <c r="C871" s="8"/>
    </row>
    <row r="872" ht="15">
      <c r="C872" s="8"/>
    </row>
    <row r="873" ht="15">
      <c r="C873" s="8"/>
    </row>
    <row r="874" ht="15">
      <c r="C874" s="8"/>
    </row>
    <row r="875" ht="15">
      <c r="C875" s="8"/>
    </row>
    <row r="876" ht="15">
      <c r="C876" s="8"/>
    </row>
    <row r="877" ht="15">
      <c r="C877" s="8"/>
    </row>
    <row r="878" ht="15">
      <c r="C878" s="8"/>
    </row>
    <row r="879" ht="15">
      <c r="C879" s="8"/>
    </row>
    <row r="880" ht="15">
      <c r="C880" s="8"/>
    </row>
    <row r="881" ht="15">
      <c r="C881" s="8"/>
    </row>
    <row r="882" ht="15">
      <c r="C882" s="8"/>
    </row>
    <row r="883" ht="15">
      <c r="C883" s="8"/>
    </row>
    <row r="884" ht="15">
      <c r="C884" s="8"/>
    </row>
    <row r="885" ht="15">
      <c r="C885" s="8"/>
    </row>
    <row r="886" ht="15">
      <c r="C886" s="8"/>
    </row>
    <row r="887" ht="15">
      <c r="C887" s="8"/>
    </row>
    <row r="888" ht="15">
      <c r="C888" s="8"/>
    </row>
    <row r="889" ht="15">
      <c r="C889" s="8"/>
    </row>
    <row r="890" ht="15">
      <c r="C890" s="8"/>
    </row>
    <row r="891" ht="15">
      <c r="C891" s="8"/>
    </row>
    <row r="892" ht="15">
      <c r="C892" s="8"/>
    </row>
    <row r="893" ht="15">
      <c r="C893" s="8"/>
    </row>
    <row r="894" ht="15">
      <c r="C894" s="8"/>
    </row>
    <row r="895" ht="15">
      <c r="C895" s="8"/>
    </row>
    <row r="896" ht="15">
      <c r="C896" s="8"/>
    </row>
    <row r="897" ht="15">
      <c r="C897" s="8"/>
    </row>
    <row r="898" ht="15">
      <c r="C898" s="8"/>
    </row>
    <row r="899" ht="15">
      <c r="C899" s="8"/>
    </row>
    <row r="900" ht="15">
      <c r="C900" s="8"/>
    </row>
    <row r="901" ht="15">
      <c r="C901" s="8"/>
    </row>
    <row r="902" ht="15">
      <c r="C902" s="8"/>
    </row>
    <row r="903" ht="15">
      <c r="C903" s="8"/>
    </row>
    <row r="904" ht="15">
      <c r="C904" s="8"/>
    </row>
    <row r="905" ht="15">
      <c r="C905" s="8"/>
    </row>
    <row r="906" ht="15">
      <c r="C906" s="8"/>
    </row>
    <row r="907" ht="15">
      <c r="C907" s="8"/>
    </row>
    <row r="908" ht="15">
      <c r="C908" s="8"/>
    </row>
    <row r="909" ht="15">
      <c r="C909" s="8"/>
    </row>
    <row r="910" ht="15">
      <c r="C910" s="8"/>
    </row>
    <row r="911" ht="15">
      <c r="C911" s="8"/>
    </row>
    <row r="912" ht="15">
      <c r="C912" s="8"/>
    </row>
    <row r="913" ht="15">
      <c r="C913" s="8"/>
    </row>
    <row r="914" ht="15">
      <c r="C914" s="8"/>
    </row>
    <row r="915" ht="15">
      <c r="C915" s="8"/>
    </row>
    <row r="916" ht="15">
      <c r="C916" s="8"/>
    </row>
    <row r="917" ht="15">
      <c r="C917" s="8"/>
    </row>
    <row r="918" ht="15">
      <c r="C918" s="8"/>
    </row>
    <row r="919" ht="15">
      <c r="C919" s="8"/>
    </row>
    <row r="920" ht="15">
      <c r="C920" s="8"/>
    </row>
    <row r="921" ht="15">
      <c r="C921" s="8"/>
    </row>
    <row r="922" ht="15">
      <c r="C922" s="8"/>
    </row>
    <row r="923" ht="15">
      <c r="C923" s="8"/>
    </row>
    <row r="924" ht="15">
      <c r="C924" s="8"/>
    </row>
    <row r="925" ht="15">
      <c r="C925" s="8"/>
    </row>
    <row r="926" ht="15">
      <c r="C926" s="8"/>
    </row>
    <row r="927" ht="15">
      <c r="C927" s="8"/>
    </row>
    <row r="928" ht="15">
      <c r="C928" s="8"/>
    </row>
    <row r="929" ht="15">
      <c r="C929" s="8"/>
    </row>
    <row r="930" ht="15">
      <c r="C930" s="8"/>
    </row>
    <row r="931" ht="15">
      <c r="C931" s="8"/>
    </row>
    <row r="932" ht="15">
      <c r="C932" s="8"/>
    </row>
    <row r="933" ht="15">
      <c r="C933" s="8"/>
    </row>
    <row r="934" ht="15">
      <c r="C934" s="8"/>
    </row>
    <row r="935" ht="15">
      <c r="C935" s="8"/>
    </row>
    <row r="936" ht="15">
      <c r="C936" s="8"/>
    </row>
    <row r="937" ht="15">
      <c r="C937" s="8"/>
    </row>
    <row r="938" ht="15">
      <c r="C938" s="8"/>
    </row>
    <row r="939" ht="15">
      <c r="C939" s="8"/>
    </row>
    <row r="940" ht="15">
      <c r="C940" s="8"/>
    </row>
    <row r="941" ht="15">
      <c r="C941" s="8"/>
    </row>
    <row r="942" ht="15">
      <c r="C942" s="8"/>
    </row>
    <row r="943" ht="15">
      <c r="C943" s="8"/>
    </row>
    <row r="944" ht="15">
      <c r="C944" s="8"/>
    </row>
    <row r="945" ht="15">
      <c r="C945" s="8"/>
    </row>
    <row r="946" ht="15">
      <c r="C946" s="8"/>
    </row>
    <row r="947" ht="15">
      <c r="C947" s="8"/>
    </row>
    <row r="948" ht="15">
      <c r="C948" s="8"/>
    </row>
    <row r="949" ht="15">
      <c r="C949" s="8"/>
    </row>
    <row r="950" ht="15">
      <c r="C950" s="8"/>
    </row>
    <row r="951" ht="15">
      <c r="C951" s="8"/>
    </row>
    <row r="952" ht="15">
      <c r="C952" s="8"/>
    </row>
    <row r="953" ht="15">
      <c r="C953" s="8"/>
    </row>
    <row r="954" ht="15">
      <c r="C954" s="8"/>
    </row>
    <row r="955" ht="15">
      <c r="C955" s="8"/>
    </row>
    <row r="956" ht="15">
      <c r="C956" s="8"/>
    </row>
    <row r="957" ht="15">
      <c r="C957" s="8"/>
    </row>
    <row r="958" ht="15">
      <c r="C958" s="8"/>
    </row>
    <row r="959" ht="15">
      <c r="C959" s="8"/>
    </row>
    <row r="960" ht="15">
      <c r="C960" s="8"/>
    </row>
    <row r="961" ht="15">
      <c r="C961" s="8"/>
    </row>
    <row r="962" ht="15">
      <c r="C962" s="8"/>
    </row>
    <row r="963" ht="15">
      <c r="C963" s="8"/>
    </row>
    <row r="964" ht="15">
      <c r="C964" s="8"/>
    </row>
    <row r="965" ht="15">
      <c r="C965" s="8"/>
    </row>
    <row r="966" ht="15">
      <c r="C966" s="8"/>
    </row>
    <row r="967" ht="15">
      <c r="C967" s="8"/>
    </row>
    <row r="968" ht="15">
      <c r="C968" s="8"/>
    </row>
    <row r="969" ht="15">
      <c r="C969" s="8"/>
    </row>
    <row r="970" ht="15">
      <c r="C970" s="8"/>
    </row>
    <row r="971" ht="15">
      <c r="C971" s="8"/>
    </row>
    <row r="972" ht="15">
      <c r="C972" s="8"/>
    </row>
    <row r="973" ht="15">
      <c r="C973" s="8"/>
    </row>
    <row r="974" ht="15">
      <c r="C974" s="8"/>
    </row>
    <row r="975" ht="15">
      <c r="C975" s="8"/>
    </row>
    <row r="976" ht="15">
      <c r="C976" s="8"/>
    </row>
    <row r="977" ht="15">
      <c r="C977" s="8"/>
    </row>
    <row r="978" ht="15">
      <c r="C978" s="8"/>
    </row>
    <row r="979" ht="15">
      <c r="C979" s="8"/>
    </row>
    <row r="980" ht="15">
      <c r="C980" s="8"/>
    </row>
    <row r="981" ht="15">
      <c r="C981" s="8"/>
    </row>
    <row r="982" ht="15">
      <c r="C982" s="8"/>
    </row>
    <row r="983" ht="15">
      <c r="C983" s="8"/>
    </row>
    <row r="984" ht="15">
      <c r="C984" s="8"/>
    </row>
    <row r="985" ht="15">
      <c r="C985" s="8"/>
    </row>
    <row r="986" ht="15">
      <c r="C986" s="8"/>
    </row>
    <row r="987" ht="15">
      <c r="C987" s="8"/>
    </row>
    <row r="988" ht="15">
      <c r="C988" s="8"/>
    </row>
    <row r="989" ht="15">
      <c r="C989" s="8"/>
    </row>
    <row r="990" ht="15">
      <c r="C990" s="8"/>
    </row>
    <row r="991" ht="15">
      <c r="C991" s="8"/>
    </row>
    <row r="992" ht="15">
      <c r="C992" s="8"/>
    </row>
    <row r="993" ht="15">
      <c r="C993" s="8"/>
    </row>
    <row r="994" ht="15">
      <c r="C994" s="8"/>
    </row>
    <row r="995" ht="15">
      <c r="C995" s="8"/>
    </row>
    <row r="996" ht="15">
      <c r="C996" s="8"/>
    </row>
    <row r="997" ht="15">
      <c r="C997" s="8"/>
    </row>
    <row r="998" ht="15">
      <c r="C998" s="8"/>
    </row>
    <row r="999" ht="15">
      <c r="C999" s="8"/>
    </row>
    <row r="1000" ht="15">
      <c r="C1000" s="8"/>
    </row>
    <row r="1001" ht="15">
      <c r="C1001" s="8"/>
    </row>
    <row r="1002" ht="15">
      <c r="C1002" s="8"/>
    </row>
    <row r="1003" ht="15">
      <c r="C1003" s="8"/>
    </row>
    <row r="1004" ht="15">
      <c r="C1004" s="8"/>
    </row>
    <row r="1005" ht="15">
      <c r="C1005" s="8"/>
    </row>
    <row r="1006" ht="15">
      <c r="C1006" s="8"/>
    </row>
    <row r="1007" ht="15">
      <c r="C1007" s="8"/>
    </row>
    <row r="1008" ht="15">
      <c r="C1008" s="8"/>
    </row>
    <row r="1009" ht="15">
      <c r="C1009" s="8"/>
    </row>
    <row r="1010" ht="15">
      <c r="C1010" s="8"/>
    </row>
    <row r="1011" ht="15">
      <c r="C1011" s="8"/>
    </row>
    <row r="1012" ht="15">
      <c r="C1012" s="8"/>
    </row>
    <row r="1013" ht="15">
      <c r="C1013" s="8"/>
    </row>
    <row r="1014" ht="15">
      <c r="C1014" s="8"/>
    </row>
    <row r="1015" ht="15">
      <c r="C1015" s="8"/>
    </row>
    <row r="1016" ht="15">
      <c r="C1016" s="8"/>
    </row>
    <row r="1017" ht="15">
      <c r="C1017" s="8"/>
    </row>
    <row r="1018" ht="15">
      <c r="C1018" s="8"/>
    </row>
    <row r="1019" ht="15">
      <c r="C1019" s="8"/>
    </row>
    <row r="1020" ht="15">
      <c r="C1020" s="8"/>
    </row>
    <row r="1021" ht="15">
      <c r="C1021" s="8"/>
    </row>
    <row r="1022" ht="15">
      <c r="C1022" s="8"/>
    </row>
    <row r="1023" ht="15">
      <c r="C1023" s="8"/>
    </row>
    <row r="1024" ht="15">
      <c r="C1024" s="8"/>
    </row>
    <row r="1025" ht="15">
      <c r="C1025" s="8"/>
    </row>
    <row r="1026" ht="15">
      <c r="C1026" s="8"/>
    </row>
    <row r="1027" ht="15">
      <c r="C1027" s="8"/>
    </row>
    <row r="1028" ht="15">
      <c r="C1028" s="8"/>
    </row>
    <row r="1029" ht="15">
      <c r="C1029" s="8"/>
    </row>
    <row r="1030" ht="15">
      <c r="C1030" s="8"/>
    </row>
    <row r="1031" ht="15">
      <c r="C1031" s="8"/>
    </row>
    <row r="1032" ht="15">
      <c r="C1032" s="8"/>
    </row>
    <row r="1033" ht="15">
      <c r="C1033" s="8"/>
    </row>
    <row r="1034" ht="15">
      <c r="C1034" s="8"/>
    </row>
    <row r="1035" ht="15">
      <c r="C1035" s="8"/>
    </row>
    <row r="1036" ht="15">
      <c r="C1036" s="8"/>
    </row>
    <row r="1037" ht="15">
      <c r="C1037" s="8"/>
    </row>
    <row r="1038" ht="15">
      <c r="C1038" s="8"/>
    </row>
    <row r="1039" ht="15">
      <c r="C1039" s="8"/>
    </row>
    <row r="1040" ht="15">
      <c r="C1040" s="8"/>
    </row>
    <row r="1041" ht="15">
      <c r="C1041" s="8"/>
    </row>
    <row r="1042" ht="15">
      <c r="C1042" s="8"/>
    </row>
    <row r="1043" ht="15">
      <c r="C1043" s="8"/>
    </row>
    <row r="1044" ht="15">
      <c r="C1044" s="8"/>
    </row>
    <row r="1045" ht="15">
      <c r="C1045" s="8"/>
    </row>
    <row r="1046" ht="15">
      <c r="C1046" s="8"/>
    </row>
    <row r="1047" ht="15">
      <c r="C1047" s="8"/>
    </row>
    <row r="1048" ht="15">
      <c r="C1048" s="8"/>
    </row>
    <row r="1049" ht="15">
      <c r="C1049" s="8"/>
    </row>
    <row r="1050" ht="15">
      <c r="C1050" s="8"/>
    </row>
    <row r="1051" ht="15">
      <c r="C1051" s="8"/>
    </row>
    <row r="1052" ht="15">
      <c r="C1052" s="8"/>
    </row>
    <row r="1053" ht="15">
      <c r="C1053" s="8"/>
    </row>
    <row r="1054" ht="15">
      <c r="C1054" s="8"/>
    </row>
    <row r="1055" ht="15">
      <c r="C1055" s="8"/>
    </row>
    <row r="1056" ht="15">
      <c r="C1056" s="8"/>
    </row>
    <row r="1057" ht="15">
      <c r="C1057" s="8"/>
    </row>
    <row r="1058" ht="15">
      <c r="C1058" s="8"/>
    </row>
    <row r="1059" ht="15">
      <c r="C1059" s="8"/>
    </row>
    <row r="1060" ht="15">
      <c r="C1060" s="8"/>
    </row>
    <row r="1061" ht="15">
      <c r="C1061" s="8"/>
    </row>
    <row r="1062" ht="15">
      <c r="C1062" s="8"/>
    </row>
    <row r="1063" ht="15">
      <c r="C1063" s="8"/>
    </row>
    <row r="1064" ht="15">
      <c r="C1064" s="8"/>
    </row>
    <row r="1065" ht="15">
      <c r="C1065" s="8"/>
    </row>
    <row r="1066" ht="15">
      <c r="C1066" s="8"/>
    </row>
    <row r="1067" ht="15">
      <c r="C1067" s="8"/>
    </row>
    <row r="1068" ht="15">
      <c r="C1068" s="8"/>
    </row>
    <row r="1069" ht="15">
      <c r="C1069" s="8"/>
    </row>
    <row r="1070" ht="15">
      <c r="C1070" s="8"/>
    </row>
    <row r="1071" ht="15">
      <c r="C1071" s="8"/>
    </row>
    <row r="1072" ht="15">
      <c r="C1072" s="8"/>
    </row>
    <row r="1073" ht="15">
      <c r="C1073" s="8"/>
    </row>
    <row r="1074" ht="15">
      <c r="C1074" s="8"/>
    </row>
    <row r="1075" ht="15">
      <c r="C1075" s="8"/>
    </row>
    <row r="1076" ht="15">
      <c r="C1076" s="8"/>
    </row>
    <row r="1077" ht="15">
      <c r="C1077" s="8"/>
    </row>
    <row r="1078" ht="15">
      <c r="C1078" s="8"/>
    </row>
    <row r="1079" ht="15">
      <c r="C1079" s="8"/>
    </row>
    <row r="1080" ht="15">
      <c r="C1080" s="8"/>
    </row>
    <row r="1081" ht="15">
      <c r="C1081" s="8"/>
    </row>
    <row r="1082" ht="15">
      <c r="C1082" s="8"/>
    </row>
    <row r="1083" ht="15">
      <c r="C1083" s="8"/>
    </row>
    <row r="1084" ht="15">
      <c r="C1084" s="8"/>
    </row>
    <row r="1085" ht="15">
      <c r="C1085" s="8"/>
    </row>
    <row r="1086" ht="15">
      <c r="C1086" s="8"/>
    </row>
    <row r="1087" ht="15">
      <c r="C1087" s="8"/>
    </row>
    <row r="1088" ht="15">
      <c r="C1088" s="8"/>
    </row>
    <row r="1089" ht="15">
      <c r="C1089" s="8"/>
    </row>
    <row r="1090" ht="15">
      <c r="C1090" s="8"/>
    </row>
    <row r="1091" ht="15">
      <c r="C1091" s="8"/>
    </row>
    <row r="1092" ht="15">
      <c r="C1092" s="8"/>
    </row>
    <row r="1093" ht="15">
      <c r="C1093" s="8"/>
    </row>
    <row r="1094" ht="15">
      <c r="C1094" s="8"/>
    </row>
    <row r="1095" ht="15">
      <c r="C1095" s="8"/>
    </row>
    <row r="1096" ht="15">
      <c r="C1096" s="8"/>
    </row>
    <row r="1097" ht="15">
      <c r="C1097" s="8"/>
    </row>
    <row r="1098" ht="15">
      <c r="C1098" s="8"/>
    </row>
    <row r="1099" ht="15">
      <c r="C1099" s="8"/>
    </row>
    <row r="1100" ht="15">
      <c r="C1100" s="8"/>
    </row>
    <row r="1101" ht="15">
      <c r="C1101" s="8"/>
    </row>
    <row r="1102" ht="15">
      <c r="C1102" s="8"/>
    </row>
    <row r="1103" ht="15">
      <c r="C1103" s="8"/>
    </row>
    <row r="1104" ht="15">
      <c r="C1104" s="8"/>
    </row>
    <row r="1105" ht="15">
      <c r="C1105" s="8"/>
    </row>
    <row r="1106" ht="15">
      <c r="C1106" s="8"/>
    </row>
    <row r="1107" ht="15">
      <c r="C1107" s="8"/>
    </row>
    <row r="1108" ht="15">
      <c r="C1108" s="8"/>
    </row>
    <row r="1109" ht="15">
      <c r="C1109" s="8"/>
    </row>
    <row r="1110" ht="15">
      <c r="C1110" s="8"/>
    </row>
    <row r="1111" ht="15">
      <c r="C1111" s="8"/>
    </row>
    <row r="1112" ht="15">
      <c r="C1112" s="8"/>
    </row>
    <row r="1113" ht="15">
      <c r="C1113" s="8"/>
    </row>
    <row r="1114" ht="15">
      <c r="C1114" s="8"/>
    </row>
    <row r="1115" ht="15">
      <c r="C1115" s="8"/>
    </row>
    <row r="1116" ht="15">
      <c r="C1116" s="8"/>
    </row>
    <row r="1117" ht="15">
      <c r="C1117" s="8"/>
    </row>
    <row r="1118" ht="15">
      <c r="C1118" s="8"/>
    </row>
    <row r="1119" ht="15">
      <c r="C1119" s="8"/>
    </row>
    <row r="1120" ht="15">
      <c r="C1120" s="8"/>
    </row>
    <row r="1121" ht="15">
      <c r="C1121" s="8"/>
    </row>
    <row r="1122" ht="15">
      <c r="C1122" s="8"/>
    </row>
    <row r="1123" ht="15">
      <c r="C1123" s="8"/>
    </row>
    <row r="1124" ht="15">
      <c r="C1124" s="8"/>
    </row>
    <row r="1125" ht="15">
      <c r="C1125" s="8"/>
    </row>
    <row r="1126" ht="15">
      <c r="C1126" s="8"/>
    </row>
    <row r="1127" ht="15">
      <c r="C1127" s="8"/>
    </row>
    <row r="1128" ht="15">
      <c r="C1128" s="8"/>
    </row>
    <row r="1129" ht="15">
      <c r="C1129" s="8"/>
    </row>
    <row r="1130" ht="15">
      <c r="C1130" s="8"/>
    </row>
    <row r="1131" ht="15">
      <c r="C1131" s="8"/>
    </row>
    <row r="1132" ht="15">
      <c r="C1132" s="8"/>
    </row>
    <row r="1133" ht="15">
      <c r="C1133" s="8"/>
    </row>
    <row r="1134" ht="15">
      <c r="C1134" s="8"/>
    </row>
    <row r="1135" ht="15">
      <c r="C1135" s="8"/>
    </row>
    <row r="1136" ht="15">
      <c r="C1136" s="8"/>
    </row>
    <row r="1137" ht="15">
      <c r="C1137" s="8"/>
    </row>
    <row r="1138" ht="15">
      <c r="C1138" s="8"/>
    </row>
    <row r="1139" ht="15">
      <c r="C1139" s="8"/>
    </row>
    <row r="1140" ht="15">
      <c r="C1140" s="8"/>
    </row>
    <row r="1141" ht="15">
      <c r="C1141" s="8"/>
    </row>
    <row r="1142" ht="15">
      <c r="C1142" s="8"/>
    </row>
    <row r="1143" ht="15">
      <c r="C1143" s="8"/>
    </row>
    <row r="1144" ht="15">
      <c r="C1144" s="8"/>
    </row>
    <row r="1145" ht="15">
      <c r="C1145" s="8"/>
    </row>
    <row r="1146" ht="15">
      <c r="C1146" s="8"/>
    </row>
    <row r="1147" ht="15">
      <c r="C1147" s="8"/>
    </row>
    <row r="1148" ht="15">
      <c r="C1148" s="8"/>
    </row>
    <row r="1149" ht="15">
      <c r="C1149" s="8"/>
    </row>
    <row r="1150" ht="15">
      <c r="C1150" s="8"/>
    </row>
    <row r="1151" ht="15">
      <c r="C1151" s="8"/>
    </row>
    <row r="1152" ht="15">
      <c r="C1152" s="8"/>
    </row>
    <row r="1153" ht="15">
      <c r="C1153" s="8"/>
    </row>
    <row r="1154" ht="15">
      <c r="C1154" s="8"/>
    </row>
    <row r="1155" ht="15">
      <c r="C1155" s="8"/>
    </row>
    <row r="1156" ht="15">
      <c r="C1156" s="8"/>
    </row>
    <row r="1157" ht="15">
      <c r="C1157" s="8"/>
    </row>
    <row r="1158" ht="15">
      <c r="C1158" s="8"/>
    </row>
    <row r="1159" ht="15">
      <c r="C1159" s="8"/>
    </row>
    <row r="1160" ht="15">
      <c r="C1160" s="8"/>
    </row>
    <row r="1161" ht="15">
      <c r="C1161" s="8"/>
    </row>
    <row r="1162" ht="15">
      <c r="C1162" s="8"/>
    </row>
    <row r="1163" ht="15">
      <c r="C1163" s="8"/>
    </row>
  </sheetData>
  <sheetProtection/>
  <mergeCells count="17">
    <mergeCell ref="J1:M1"/>
    <mergeCell ref="J2:M2"/>
    <mergeCell ref="J3:M3"/>
    <mergeCell ref="J4:M4"/>
    <mergeCell ref="A5:J5"/>
    <mergeCell ref="A9:A10"/>
    <mergeCell ref="I9:J9"/>
    <mergeCell ref="G9:H9"/>
    <mergeCell ref="A7:J7"/>
    <mergeCell ref="I8:J8"/>
    <mergeCell ref="K9:M9"/>
    <mergeCell ref="B9:B10"/>
    <mergeCell ref="A6:J6"/>
    <mergeCell ref="F9:F10"/>
    <mergeCell ref="D9:D10"/>
    <mergeCell ref="E9:E10"/>
    <mergeCell ref="C9:C10"/>
  </mergeCells>
  <printOptions horizontalCentered="1"/>
  <pageMargins left="0.11811023622047245" right="0.07874015748031496" top="0.984251968503937" bottom="0.3937007874015748" header="0.15748031496062992" footer="0.15748031496062992"/>
  <pageSetup blackAndWhite="1" fitToHeight="11" horizontalDpi="600" verticalDpi="600" orientation="landscape" paperSize="9" scale="51" r:id="rId1"/>
  <headerFooter alignWithMargins="0">
    <oddFooter>&amp;L&amp;8D:\Arbeit\&amp;F&amp;R&amp;8&amp;P</oddFooter>
  </headerFooter>
  <rowBreaks count="2" manualBreakCount="2">
    <brk id="94" max="12" man="1"/>
    <brk id="10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Чарнота Сергій петрович</dc:creator>
  <cp:keywords/>
  <dc:description/>
  <cp:lastModifiedBy>Frime2</cp:lastModifiedBy>
  <cp:lastPrinted>2019-01-15T15:04:01Z</cp:lastPrinted>
  <dcterms:created xsi:type="dcterms:W3CDTF">2002-06-25T12:18:05Z</dcterms:created>
  <dcterms:modified xsi:type="dcterms:W3CDTF">2019-01-31T07:40:04Z</dcterms:modified>
  <cp:category/>
  <cp:version/>
  <cp:contentType/>
  <cp:contentStatus/>
</cp:coreProperties>
</file>